
<file path=[Content_Types].xml><?xml version="1.0" encoding="utf-8"?>
<Types xmlns="http://schemas.openxmlformats.org/package/2006/content-types">
  <Default Extension="png" ContentType="image/png"/>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embeddings/oleObject1.bin" ContentType="application/vnd.openxmlformats-officedocument.oleObject"/>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xl/ctrlProps/ctrlProp3.xml" ContentType="application/vnd.ms-excel.controlproperties+xml"/>
  <Override PartName="/xl/charts/chart8.xml" ContentType="application/vnd.openxmlformats-officedocument.drawingml.chart+xml"/>
  <Override PartName="/xl/ctrlProps/ctrlProp1.xml" ContentType="application/vnd.ms-excel.controlproperties+xml"/>
  <Override PartName="/xl/ctrlProps/ctrlProp2.xml" ContentType="application/vnd.ms-excel.contro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19770" windowHeight="8370" tabRatio="823" firstSheet="2" activeTab="2"/>
  </bookViews>
  <sheets>
    <sheet name="Quality Record" sheetId="19" r:id="rId1"/>
    <sheet name="Product Summary " sheetId="9" r:id="rId2"/>
    <sheet name="W10544004" sheetId="18" r:id="rId3"/>
    <sheet name="Product status list" sheetId="13" r:id="rId4"/>
    <sheet name="1.SPC Chart（24.28mm)" sheetId="14" r:id="rId5"/>
    <sheet name="2.SPC Chart（5.8mm) " sheetId="15" r:id="rId6"/>
    <sheet name="3.SPC Chart（4.2mm) " sheetId="16" r:id="rId7"/>
    <sheet name="4.SPC Chart（3.25mm) " sheetId="17" r:id="rId8"/>
    <sheet name="产品图纸" sheetId="20" r:id="rId9"/>
    <sheet name="尺寸报告" sheetId="21" r:id="rId10"/>
  </sheets>
  <externalReferences>
    <externalReference r:id="rId11"/>
    <externalReference r:id="rId12"/>
  </externalReferences>
  <definedNames>
    <definedName name="_xlnm._FilterDatabase" localSheetId="2" hidden="1">W10544004!$A$3:$O$8</definedName>
    <definedName name="_xlnm.Print_Area" localSheetId="4">'1.SPC Chart（24.28mm)'!$A$1:$AE$35</definedName>
    <definedName name="_xlnm.Print_Area" localSheetId="5">'2.SPC Chart（5.8mm) '!$A$1:$AE$35</definedName>
    <definedName name="_xlnm.Print_Area" localSheetId="6">'3.SPC Chart（4.2mm) '!$A$1:$AE$35</definedName>
    <definedName name="_xlnm.Print_Area" localSheetId="7">'4.SPC Chart（3.25mm) '!$A$1:$AE$35</definedName>
  </definedNames>
  <calcPr calcId="144525"/>
</workbook>
</file>

<file path=xl/calcChain.xml><?xml version="1.0" encoding="utf-8"?>
<calcChain xmlns="http://schemas.openxmlformats.org/spreadsheetml/2006/main">
  <c r="P65" i="21"/>
  <c r="P64"/>
  <c r="P63"/>
  <c r="P62"/>
  <c r="P61"/>
  <c r="P60"/>
  <c r="P59"/>
  <c r="P58"/>
  <c r="P57"/>
  <c r="P56"/>
  <c r="P55"/>
  <c r="P54"/>
  <c r="P53"/>
  <c r="P52"/>
  <c r="O52"/>
  <c r="P51"/>
  <c r="O51"/>
  <c r="P50"/>
  <c r="O50"/>
  <c r="P49"/>
  <c r="O49"/>
  <c r="P48"/>
  <c r="O48"/>
  <c r="P47"/>
  <c r="O47"/>
  <c r="P46"/>
  <c r="O46"/>
  <c r="P45"/>
  <c r="O45"/>
  <c r="P44"/>
  <c r="O44"/>
  <c r="P43"/>
  <c r="O43"/>
  <c r="P42"/>
  <c r="O42"/>
  <c r="P41"/>
  <c r="O41"/>
  <c r="P40"/>
  <c r="O40"/>
  <c r="P39"/>
  <c r="O39"/>
  <c r="P38"/>
  <c r="O38"/>
  <c r="P37"/>
  <c r="O37"/>
  <c r="P36"/>
  <c r="O36"/>
  <c r="P35"/>
  <c r="O35"/>
  <c r="P34"/>
  <c r="O34"/>
  <c r="P33"/>
  <c r="O33"/>
  <c r="P32"/>
  <c r="O32"/>
  <c r="P31"/>
  <c r="O31"/>
  <c r="P30"/>
  <c r="O30"/>
  <c r="P29"/>
  <c r="O29"/>
  <c r="P28"/>
  <c r="O28"/>
  <c r="P27"/>
  <c r="O27"/>
  <c r="P26"/>
  <c r="O26"/>
  <c r="P25"/>
  <c r="O25"/>
  <c r="P24"/>
  <c r="O24"/>
  <c r="P23"/>
  <c r="O23"/>
  <c r="P22"/>
  <c r="O22"/>
  <c r="P21"/>
  <c r="O21"/>
  <c r="P20"/>
  <c r="O20"/>
  <c r="P19"/>
  <c r="O19"/>
  <c r="P18"/>
  <c r="O18"/>
  <c r="P17"/>
  <c r="O17"/>
  <c r="P16"/>
  <c r="O16"/>
  <c r="P15"/>
  <c r="O15"/>
  <c r="P14"/>
  <c r="O14"/>
  <c r="P13"/>
  <c r="O13"/>
  <c r="P12"/>
  <c r="O12"/>
  <c r="P11"/>
  <c r="O11"/>
  <c r="P10"/>
  <c r="O10"/>
  <c r="P9"/>
  <c r="O9"/>
  <c r="D4"/>
  <c r="B4"/>
  <c r="D3"/>
  <c r="B3"/>
  <c r="AA58" i="17"/>
  <c r="Z58"/>
  <c r="Y58"/>
  <c r="X58"/>
  <c r="W58"/>
  <c r="V58"/>
  <c r="U58"/>
  <c r="T58"/>
  <c r="S58"/>
  <c r="R58"/>
  <c r="Q58"/>
  <c r="P58"/>
  <c r="O58"/>
  <c r="N58"/>
  <c r="M58"/>
  <c r="L58"/>
  <c r="K58"/>
  <c r="J58"/>
  <c r="I58"/>
  <c r="H58"/>
  <c r="G58"/>
  <c r="F58"/>
  <c r="E58"/>
  <c r="D58"/>
  <c r="C58"/>
  <c r="B58"/>
  <c r="AA57"/>
  <c r="Z57"/>
  <c r="Y57"/>
  <c r="X57"/>
  <c r="W57"/>
  <c r="V57"/>
  <c r="U57"/>
  <c r="T57"/>
  <c r="S57"/>
  <c r="R57"/>
  <c r="Q57"/>
  <c r="P57"/>
  <c r="O57"/>
  <c r="N57"/>
  <c r="M57"/>
  <c r="L57"/>
  <c r="K57"/>
  <c r="J57"/>
  <c r="I57"/>
  <c r="H57"/>
  <c r="G57"/>
  <c r="F57"/>
  <c r="E57"/>
  <c r="D57"/>
  <c r="C57"/>
  <c r="B57"/>
  <c r="AA55"/>
  <c r="Z55"/>
  <c r="Y55"/>
  <c r="X55"/>
  <c r="W55"/>
  <c r="V55"/>
  <c r="U55"/>
  <c r="T55"/>
  <c r="S55"/>
  <c r="R55"/>
  <c r="Q55"/>
  <c r="P55"/>
  <c r="O55"/>
  <c r="N55"/>
  <c r="M55"/>
  <c r="L55"/>
  <c r="K55"/>
  <c r="J55"/>
  <c r="I55"/>
  <c r="H55"/>
  <c r="G55"/>
  <c r="F55"/>
  <c r="E55"/>
  <c r="D55"/>
  <c r="C55"/>
  <c r="B55"/>
  <c r="AA54"/>
  <c r="Z54"/>
  <c r="Y54"/>
  <c r="X54"/>
  <c r="W54"/>
  <c r="V54"/>
  <c r="U54"/>
  <c r="T54"/>
  <c r="S54"/>
  <c r="R54"/>
  <c r="Q54"/>
  <c r="P54"/>
  <c r="O54"/>
  <c r="N54"/>
  <c r="M54"/>
  <c r="L54"/>
  <c r="K54"/>
  <c r="J54"/>
  <c r="I54"/>
  <c r="H54"/>
  <c r="G54"/>
  <c r="F54"/>
  <c r="E54"/>
  <c r="D54"/>
  <c r="C54"/>
  <c r="B54"/>
  <c r="AA53"/>
  <c r="Z53"/>
  <c r="Y53"/>
  <c r="X53"/>
  <c r="W53"/>
  <c r="V53"/>
  <c r="U53"/>
  <c r="T53"/>
  <c r="S53"/>
  <c r="R53"/>
  <c r="Q53"/>
  <c r="P53"/>
  <c r="O53"/>
  <c r="N53"/>
  <c r="M53"/>
  <c r="L53"/>
  <c r="K53"/>
  <c r="J53"/>
  <c r="I53"/>
  <c r="H53"/>
  <c r="G53"/>
  <c r="F53"/>
  <c r="E53"/>
  <c r="D53"/>
  <c r="C53"/>
  <c r="B53"/>
  <c r="AB51"/>
  <c r="AA51"/>
  <c r="Z51"/>
  <c r="Y51"/>
  <c r="X51"/>
  <c r="W51"/>
  <c r="V51"/>
  <c r="U51"/>
  <c r="T51"/>
  <c r="S51"/>
  <c r="R51"/>
  <c r="Q51"/>
  <c r="P51"/>
  <c r="O51"/>
  <c r="N51"/>
  <c r="M51"/>
  <c r="L51"/>
  <c r="K51"/>
  <c r="J51"/>
  <c r="I51"/>
  <c r="H51"/>
  <c r="G51"/>
  <c r="F51"/>
  <c r="E51"/>
  <c r="D51"/>
  <c r="C51"/>
  <c r="B51"/>
  <c r="AB50"/>
  <c r="AA50"/>
  <c r="Z50"/>
  <c r="Y50"/>
  <c r="X50"/>
  <c r="W50"/>
  <c r="V50"/>
  <c r="U50"/>
  <c r="T50"/>
  <c r="S50"/>
  <c r="R50"/>
  <c r="Q50"/>
  <c r="P50"/>
  <c r="O50"/>
  <c r="N50"/>
  <c r="M50"/>
  <c r="L50"/>
  <c r="K50"/>
  <c r="J50"/>
  <c r="I50"/>
  <c r="H50"/>
  <c r="G50"/>
  <c r="F50"/>
  <c r="E50"/>
  <c r="D50"/>
  <c r="C50"/>
  <c r="B50"/>
  <c r="AB49"/>
  <c r="AA49"/>
  <c r="Z49"/>
  <c r="Y49"/>
  <c r="X49"/>
  <c r="W49"/>
  <c r="V49"/>
  <c r="U49"/>
  <c r="T49"/>
  <c r="S49"/>
  <c r="R49"/>
  <c r="Q49"/>
  <c r="P49"/>
  <c r="O49"/>
  <c r="N49"/>
  <c r="M49"/>
  <c r="L49"/>
  <c r="K49"/>
  <c r="J49"/>
  <c r="I49"/>
  <c r="H49"/>
  <c r="G49"/>
  <c r="F49"/>
  <c r="E49"/>
  <c r="D49"/>
  <c r="C49"/>
  <c r="B49"/>
  <c r="AB48"/>
  <c r="AA48"/>
  <c r="Z48"/>
  <c r="Y48"/>
  <c r="X48"/>
  <c r="W48"/>
  <c r="V48"/>
  <c r="U48"/>
  <c r="T48"/>
  <c r="S48"/>
  <c r="R48"/>
  <c r="Q48"/>
  <c r="P48"/>
  <c r="O48"/>
  <c r="N48"/>
  <c r="M48"/>
  <c r="L48"/>
  <c r="K48"/>
  <c r="J48"/>
  <c r="I48"/>
  <c r="H48"/>
  <c r="G48"/>
  <c r="F48"/>
  <c r="E48"/>
  <c r="D48"/>
  <c r="C48"/>
  <c r="B48"/>
  <c r="AB47"/>
  <c r="AA47"/>
  <c r="Z47"/>
  <c r="Y47"/>
  <c r="X47"/>
  <c r="W47"/>
  <c r="V47"/>
  <c r="U47"/>
  <c r="T47"/>
  <c r="S47"/>
  <c r="R47"/>
  <c r="Q47"/>
  <c r="P47"/>
  <c r="O47"/>
  <c r="N47"/>
  <c r="M47"/>
  <c r="L47"/>
  <c r="K47"/>
  <c r="J47"/>
  <c r="I47"/>
  <c r="H47"/>
  <c r="G47"/>
  <c r="F47"/>
  <c r="E47"/>
  <c r="D47"/>
  <c r="C47"/>
  <c r="B47"/>
  <c r="AB46"/>
  <c r="AA46"/>
  <c r="Z46"/>
  <c r="Y46"/>
  <c r="X46"/>
  <c r="W46"/>
  <c r="V46"/>
  <c r="U46"/>
  <c r="T46"/>
  <c r="S46"/>
  <c r="R46"/>
  <c r="Q46"/>
  <c r="P46"/>
  <c r="O46"/>
  <c r="N46"/>
  <c r="M46"/>
  <c r="L46"/>
  <c r="K46"/>
  <c r="J46"/>
  <c r="I46"/>
  <c r="H46"/>
  <c r="G46"/>
  <c r="F46"/>
  <c r="E46"/>
  <c r="D46"/>
  <c r="C46"/>
  <c r="B46"/>
  <c r="AB45"/>
  <c r="AA45"/>
  <c r="Z45"/>
  <c r="Y45"/>
  <c r="X45"/>
  <c r="W45"/>
  <c r="V45"/>
  <c r="U45"/>
  <c r="T45"/>
  <c r="S45"/>
  <c r="R45"/>
  <c r="Q45"/>
  <c r="P45"/>
  <c r="O45"/>
  <c r="N45"/>
  <c r="M45"/>
  <c r="L45"/>
  <c r="K45"/>
  <c r="J45"/>
  <c r="I45"/>
  <c r="H45"/>
  <c r="G45"/>
  <c r="F45"/>
  <c r="E45"/>
  <c r="D45"/>
  <c r="C45"/>
  <c r="B45"/>
  <c r="AA44"/>
  <c r="Z44"/>
  <c r="Y44"/>
  <c r="X44"/>
  <c r="W44"/>
  <c r="V44"/>
  <c r="U44"/>
  <c r="T44"/>
  <c r="S44"/>
  <c r="R44"/>
  <c r="Q44"/>
  <c r="P44"/>
  <c r="O44"/>
  <c r="N44"/>
  <c r="M44"/>
  <c r="L44"/>
  <c r="K44"/>
  <c r="J44"/>
  <c r="I44"/>
  <c r="H44"/>
  <c r="G44"/>
  <c r="F44"/>
  <c r="E44"/>
  <c r="D44"/>
  <c r="C44"/>
  <c r="B44"/>
  <c r="AA43"/>
  <c r="Z43"/>
  <c r="Y43"/>
  <c r="X43"/>
  <c r="W43"/>
  <c r="V43"/>
  <c r="U43"/>
  <c r="T43"/>
  <c r="S43"/>
  <c r="R43"/>
  <c r="Q43"/>
  <c r="P43"/>
  <c r="O43"/>
  <c r="N43"/>
  <c r="M43"/>
  <c r="L43"/>
  <c r="K43"/>
  <c r="J43"/>
  <c r="I43"/>
  <c r="H43"/>
  <c r="G43"/>
  <c r="F43"/>
  <c r="E43"/>
  <c r="D43"/>
  <c r="C43"/>
  <c r="B43"/>
  <c r="L40"/>
  <c r="L39"/>
  <c r="L38"/>
  <c r="L37"/>
  <c r="AE31"/>
  <c r="AE30"/>
  <c r="AE29"/>
  <c r="AE28"/>
  <c r="AE27"/>
  <c r="AE26"/>
  <c r="AE25"/>
  <c r="AE24"/>
  <c r="AC20"/>
  <c r="AD17"/>
  <c r="AA17"/>
  <c r="Z17"/>
  <c r="Y17"/>
  <c r="X17"/>
  <c r="W17"/>
  <c r="V17"/>
  <c r="U17"/>
  <c r="T17"/>
  <c r="S17"/>
  <c r="R17"/>
  <c r="Q17"/>
  <c r="P17"/>
  <c r="O17"/>
  <c r="N17"/>
  <c r="M17"/>
  <c r="L17"/>
  <c r="K17"/>
  <c r="J17"/>
  <c r="I17"/>
  <c r="H17"/>
  <c r="G17"/>
  <c r="F17"/>
  <c r="E17"/>
  <c r="D17"/>
  <c r="C17"/>
  <c r="AD16"/>
  <c r="AA16"/>
  <c r="Z16"/>
  <c r="Y16"/>
  <c r="X16"/>
  <c r="W16"/>
  <c r="V16"/>
  <c r="U16"/>
  <c r="T16"/>
  <c r="S16"/>
  <c r="R16"/>
  <c r="Q16"/>
  <c r="P16"/>
  <c r="O16"/>
  <c r="N16"/>
  <c r="M16"/>
  <c r="L16"/>
  <c r="K16"/>
  <c r="J16"/>
  <c r="I16"/>
  <c r="H16"/>
  <c r="G16"/>
  <c r="F16"/>
  <c r="E16"/>
  <c r="D16"/>
  <c r="C16"/>
  <c r="AA15"/>
  <c r="Z15"/>
  <c r="Y15"/>
  <c r="X15"/>
  <c r="W15"/>
  <c r="V15"/>
  <c r="U15"/>
  <c r="T15"/>
  <c r="S15"/>
  <c r="R15"/>
  <c r="Q15"/>
  <c r="P15"/>
  <c r="O15"/>
  <c r="N15"/>
  <c r="M15"/>
  <c r="L15"/>
  <c r="K15"/>
  <c r="J15"/>
  <c r="I15"/>
  <c r="H15"/>
  <c r="G15"/>
  <c r="F15"/>
  <c r="E15"/>
  <c r="D15"/>
  <c r="C15"/>
  <c r="AD14"/>
  <c r="AE9"/>
  <c r="AE8"/>
  <c r="S6"/>
  <c r="Q6"/>
  <c r="M6"/>
  <c r="S5"/>
  <c r="Q5"/>
  <c r="S4"/>
  <c r="Q4"/>
  <c r="M4"/>
  <c r="AA58" i="16"/>
  <c r="Z58"/>
  <c r="Y58"/>
  <c r="X58"/>
  <c r="W58"/>
  <c r="V58"/>
  <c r="U58"/>
  <c r="T58"/>
  <c r="S58"/>
  <c r="R58"/>
  <c r="Q58"/>
  <c r="P58"/>
  <c r="O58"/>
  <c r="N58"/>
  <c r="M58"/>
  <c r="L58"/>
  <c r="K58"/>
  <c r="J58"/>
  <c r="I58"/>
  <c r="H58"/>
  <c r="G58"/>
  <c r="F58"/>
  <c r="E58"/>
  <c r="D58"/>
  <c r="C58"/>
  <c r="B58"/>
  <c r="AA57"/>
  <c r="Z57"/>
  <c r="Y57"/>
  <c r="X57"/>
  <c r="W57"/>
  <c r="V57"/>
  <c r="U57"/>
  <c r="T57"/>
  <c r="S57"/>
  <c r="R57"/>
  <c r="Q57"/>
  <c r="P57"/>
  <c r="O57"/>
  <c r="N57"/>
  <c r="M57"/>
  <c r="L57"/>
  <c r="K57"/>
  <c r="J57"/>
  <c r="I57"/>
  <c r="H57"/>
  <c r="G57"/>
  <c r="F57"/>
  <c r="E57"/>
  <c r="D57"/>
  <c r="C57"/>
  <c r="B57"/>
  <c r="AA55"/>
  <c r="Z55"/>
  <c r="Y55"/>
  <c r="X55"/>
  <c r="W55"/>
  <c r="V55"/>
  <c r="U55"/>
  <c r="T55"/>
  <c r="S55"/>
  <c r="R55"/>
  <c r="Q55"/>
  <c r="P55"/>
  <c r="O55"/>
  <c r="N55"/>
  <c r="M55"/>
  <c r="L55"/>
  <c r="K55"/>
  <c r="J55"/>
  <c r="I55"/>
  <c r="H55"/>
  <c r="G55"/>
  <c r="F55"/>
  <c r="E55"/>
  <c r="D55"/>
  <c r="C55"/>
  <c r="B55"/>
  <c r="AA54"/>
  <c r="Z54"/>
  <c r="Y54"/>
  <c r="X54"/>
  <c r="W54"/>
  <c r="V54"/>
  <c r="U54"/>
  <c r="T54"/>
  <c r="S54"/>
  <c r="R54"/>
  <c r="Q54"/>
  <c r="P54"/>
  <c r="O54"/>
  <c r="N54"/>
  <c r="M54"/>
  <c r="L54"/>
  <c r="K54"/>
  <c r="J54"/>
  <c r="I54"/>
  <c r="H54"/>
  <c r="G54"/>
  <c r="F54"/>
  <c r="E54"/>
  <c r="D54"/>
  <c r="C54"/>
  <c r="B54"/>
  <c r="AA53"/>
  <c r="Z53"/>
  <c r="Y53"/>
  <c r="X53"/>
  <c r="W53"/>
  <c r="V53"/>
  <c r="U53"/>
  <c r="T53"/>
  <c r="S53"/>
  <c r="R53"/>
  <c r="Q53"/>
  <c r="P53"/>
  <c r="O53"/>
  <c r="N53"/>
  <c r="M53"/>
  <c r="L53"/>
  <c r="K53"/>
  <c r="J53"/>
  <c r="I53"/>
  <c r="H53"/>
  <c r="G53"/>
  <c r="F53"/>
  <c r="E53"/>
  <c r="D53"/>
  <c r="C53"/>
  <c r="B53"/>
  <c r="AB51"/>
  <c r="AA51"/>
  <c r="Z51"/>
  <c r="Y51"/>
  <c r="X51"/>
  <c r="W51"/>
  <c r="V51"/>
  <c r="U51"/>
  <c r="T51"/>
  <c r="S51"/>
  <c r="R51"/>
  <c r="Q51"/>
  <c r="P51"/>
  <c r="O51"/>
  <c r="N51"/>
  <c r="M51"/>
  <c r="L51"/>
  <c r="K51"/>
  <c r="J51"/>
  <c r="I51"/>
  <c r="H51"/>
  <c r="G51"/>
  <c r="F51"/>
  <c r="E51"/>
  <c r="D51"/>
  <c r="C51"/>
  <c r="B51"/>
  <c r="AB50"/>
  <c r="AA50"/>
  <c r="Z50"/>
  <c r="Y50"/>
  <c r="X50"/>
  <c r="W50"/>
  <c r="V50"/>
  <c r="U50"/>
  <c r="T50"/>
  <c r="S50"/>
  <c r="R50"/>
  <c r="Q50"/>
  <c r="P50"/>
  <c r="O50"/>
  <c r="N50"/>
  <c r="M50"/>
  <c r="L50"/>
  <c r="K50"/>
  <c r="J50"/>
  <c r="I50"/>
  <c r="H50"/>
  <c r="G50"/>
  <c r="F50"/>
  <c r="E50"/>
  <c r="D50"/>
  <c r="C50"/>
  <c r="B50"/>
  <c r="AB49"/>
  <c r="AA49"/>
  <c r="Z49"/>
  <c r="Y49"/>
  <c r="X49"/>
  <c r="W49"/>
  <c r="V49"/>
  <c r="U49"/>
  <c r="T49"/>
  <c r="S49"/>
  <c r="R49"/>
  <c r="Q49"/>
  <c r="P49"/>
  <c r="O49"/>
  <c r="N49"/>
  <c r="M49"/>
  <c r="L49"/>
  <c r="K49"/>
  <c r="J49"/>
  <c r="I49"/>
  <c r="H49"/>
  <c r="G49"/>
  <c r="F49"/>
  <c r="E49"/>
  <c r="D49"/>
  <c r="C49"/>
  <c r="B49"/>
  <c r="AB48"/>
  <c r="AA48"/>
  <c r="Z48"/>
  <c r="Y48"/>
  <c r="X48"/>
  <c r="W48"/>
  <c r="V48"/>
  <c r="U48"/>
  <c r="T48"/>
  <c r="S48"/>
  <c r="R48"/>
  <c r="Q48"/>
  <c r="P48"/>
  <c r="O48"/>
  <c r="N48"/>
  <c r="M48"/>
  <c r="L48"/>
  <c r="K48"/>
  <c r="J48"/>
  <c r="I48"/>
  <c r="H48"/>
  <c r="G48"/>
  <c r="F48"/>
  <c r="E48"/>
  <c r="D48"/>
  <c r="C48"/>
  <c r="B48"/>
  <c r="AB47"/>
  <c r="AA47"/>
  <c r="Z47"/>
  <c r="Y47"/>
  <c r="X47"/>
  <c r="W47"/>
  <c r="V47"/>
  <c r="U47"/>
  <c r="T47"/>
  <c r="S47"/>
  <c r="R47"/>
  <c r="Q47"/>
  <c r="P47"/>
  <c r="O47"/>
  <c r="N47"/>
  <c r="M47"/>
  <c r="L47"/>
  <c r="K47"/>
  <c r="J47"/>
  <c r="I47"/>
  <c r="H47"/>
  <c r="G47"/>
  <c r="F47"/>
  <c r="E47"/>
  <c r="D47"/>
  <c r="C47"/>
  <c r="B47"/>
  <c r="AB46"/>
  <c r="AA46"/>
  <c r="Z46"/>
  <c r="Y46"/>
  <c r="X46"/>
  <c r="W46"/>
  <c r="V46"/>
  <c r="U46"/>
  <c r="T46"/>
  <c r="S46"/>
  <c r="R46"/>
  <c r="Q46"/>
  <c r="P46"/>
  <c r="O46"/>
  <c r="N46"/>
  <c r="M46"/>
  <c r="L46"/>
  <c r="K46"/>
  <c r="J46"/>
  <c r="I46"/>
  <c r="H46"/>
  <c r="G46"/>
  <c r="F46"/>
  <c r="E46"/>
  <c r="D46"/>
  <c r="C46"/>
  <c r="B46"/>
  <c r="AB45"/>
  <c r="AA45"/>
  <c r="Z45"/>
  <c r="Y45"/>
  <c r="X45"/>
  <c r="W45"/>
  <c r="V45"/>
  <c r="U45"/>
  <c r="T45"/>
  <c r="S45"/>
  <c r="R45"/>
  <c r="Q45"/>
  <c r="P45"/>
  <c r="O45"/>
  <c r="N45"/>
  <c r="M45"/>
  <c r="L45"/>
  <c r="K45"/>
  <c r="J45"/>
  <c r="I45"/>
  <c r="H45"/>
  <c r="G45"/>
  <c r="F45"/>
  <c r="E45"/>
  <c r="D45"/>
  <c r="C45"/>
  <c r="B45"/>
  <c r="AA44"/>
  <c r="Z44"/>
  <c r="Y44"/>
  <c r="X44"/>
  <c r="W44"/>
  <c r="V44"/>
  <c r="U44"/>
  <c r="T44"/>
  <c r="S44"/>
  <c r="R44"/>
  <c r="Q44"/>
  <c r="P44"/>
  <c r="O44"/>
  <c r="N44"/>
  <c r="M44"/>
  <c r="L44"/>
  <c r="K44"/>
  <c r="J44"/>
  <c r="I44"/>
  <c r="H44"/>
  <c r="G44"/>
  <c r="F44"/>
  <c r="E44"/>
  <c r="D44"/>
  <c r="C44"/>
  <c r="B44"/>
  <c r="AA43"/>
  <c r="Z43"/>
  <c r="Y43"/>
  <c r="X43"/>
  <c r="W43"/>
  <c r="V43"/>
  <c r="U43"/>
  <c r="T43"/>
  <c r="S43"/>
  <c r="R43"/>
  <c r="Q43"/>
  <c r="P43"/>
  <c r="O43"/>
  <c r="N43"/>
  <c r="M43"/>
  <c r="L43"/>
  <c r="K43"/>
  <c r="J43"/>
  <c r="I43"/>
  <c r="H43"/>
  <c r="G43"/>
  <c r="F43"/>
  <c r="E43"/>
  <c r="D43"/>
  <c r="C43"/>
  <c r="B43"/>
  <c r="L40"/>
  <c r="L39"/>
  <c r="L38"/>
  <c r="L37"/>
  <c r="AE31"/>
  <c r="AE30"/>
  <c r="AE29"/>
  <c r="AE28"/>
  <c r="AE27"/>
  <c r="AE26"/>
  <c r="AE25"/>
  <c r="AE24"/>
  <c r="AC20"/>
  <c r="AD17"/>
  <c r="AA17"/>
  <c r="Z17"/>
  <c r="Y17"/>
  <c r="X17"/>
  <c r="W17"/>
  <c r="V17"/>
  <c r="U17"/>
  <c r="T17"/>
  <c r="S17"/>
  <c r="R17"/>
  <c r="Q17"/>
  <c r="P17"/>
  <c r="O17"/>
  <c r="N17"/>
  <c r="M17"/>
  <c r="L17"/>
  <c r="K17"/>
  <c r="J17"/>
  <c r="I17"/>
  <c r="H17"/>
  <c r="G17"/>
  <c r="F17"/>
  <c r="E17"/>
  <c r="D17"/>
  <c r="C17"/>
  <c r="AD16"/>
  <c r="AA16"/>
  <c r="Z16"/>
  <c r="Y16"/>
  <c r="X16"/>
  <c r="W16"/>
  <c r="V16"/>
  <c r="U16"/>
  <c r="T16"/>
  <c r="S16"/>
  <c r="R16"/>
  <c r="Q16"/>
  <c r="P16"/>
  <c r="O16"/>
  <c r="N16"/>
  <c r="M16"/>
  <c r="L16"/>
  <c r="K16"/>
  <c r="J16"/>
  <c r="I16"/>
  <c r="H16"/>
  <c r="G16"/>
  <c r="F16"/>
  <c r="E16"/>
  <c r="D16"/>
  <c r="C16"/>
  <c r="AA15"/>
  <c r="Z15"/>
  <c r="Y15"/>
  <c r="X15"/>
  <c r="W15"/>
  <c r="V15"/>
  <c r="U15"/>
  <c r="T15"/>
  <c r="S15"/>
  <c r="R15"/>
  <c r="Q15"/>
  <c r="P15"/>
  <c r="O15"/>
  <c r="N15"/>
  <c r="M15"/>
  <c r="L15"/>
  <c r="K15"/>
  <c r="J15"/>
  <c r="I15"/>
  <c r="H15"/>
  <c r="G15"/>
  <c r="F15"/>
  <c r="E15"/>
  <c r="D15"/>
  <c r="C15"/>
  <c r="AD14"/>
  <c r="AE9"/>
  <c r="AE8"/>
  <c r="S6"/>
  <c r="Q6"/>
  <c r="M6"/>
  <c r="S5"/>
  <c r="Q5"/>
  <c r="S4"/>
  <c r="Q4"/>
  <c r="M4"/>
  <c r="AA58" i="15"/>
  <c r="Z58"/>
  <c r="Y58"/>
  <c r="X58"/>
  <c r="W58"/>
  <c r="V58"/>
  <c r="U58"/>
  <c r="T58"/>
  <c r="S58"/>
  <c r="R58"/>
  <c r="Q58"/>
  <c r="P58"/>
  <c r="O58"/>
  <c r="N58"/>
  <c r="M58"/>
  <c r="L58"/>
  <c r="K58"/>
  <c r="J58"/>
  <c r="I58"/>
  <c r="H58"/>
  <c r="G58"/>
  <c r="F58"/>
  <c r="E58"/>
  <c r="D58"/>
  <c r="C58"/>
  <c r="B58"/>
  <c r="AA57"/>
  <c r="Z57"/>
  <c r="Y57"/>
  <c r="X57"/>
  <c r="W57"/>
  <c r="V57"/>
  <c r="U57"/>
  <c r="T57"/>
  <c r="S57"/>
  <c r="R57"/>
  <c r="Q57"/>
  <c r="P57"/>
  <c r="O57"/>
  <c r="N57"/>
  <c r="M57"/>
  <c r="L57"/>
  <c r="K57"/>
  <c r="J57"/>
  <c r="I57"/>
  <c r="H57"/>
  <c r="G57"/>
  <c r="F57"/>
  <c r="E57"/>
  <c r="D57"/>
  <c r="C57"/>
  <c r="B57"/>
  <c r="AA55"/>
  <c r="Z55"/>
  <c r="Y55"/>
  <c r="X55"/>
  <c r="W55"/>
  <c r="V55"/>
  <c r="U55"/>
  <c r="T55"/>
  <c r="S55"/>
  <c r="R55"/>
  <c r="Q55"/>
  <c r="P55"/>
  <c r="O55"/>
  <c r="N55"/>
  <c r="M55"/>
  <c r="L55"/>
  <c r="K55"/>
  <c r="J55"/>
  <c r="I55"/>
  <c r="H55"/>
  <c r="G55"/>
  <c r="F55"/>
  <c r="E55"/>
  <c r="D55"/>
  <c r="C55"/>
  <c r="B55"/>
  <c r="AA54"/>
  <c r="Z54"/>
  <c r="Y54"/>
  <c r="X54"/>
  <c r="W54"/>
  <c r="V54"/>
  <c r="U54"/>
  <c r="T54"/>
  <c r="S54"/>
  <c r="R54"/>
  <c r="Q54"/>
  <c r="P54"/>
  <c r="O54"/>
  <c r="N54"/>
  <c r="M54"/>
  <c r="L54"/>
  <c r="K54"/>
  <c r="J54"/>
  <c r="I54"/>
  <c r="H54"/>
  <c r="G54"/>
  <c r="F54"/>
  <c r="E54"/>
  <c r="D54"/>
  <c r="C54"/>
  <c r="B54"/>
  <c r="AA53"/>
  <c r="Z53"/>
  <c r="Y53"/>
  <c r="X53"/>
  <c r="W53"/>
  <c r="V53"/>
  <c r="U53"/>
  <c r="T53"/>
  <c r="S53"/>
  <c r="R53"/>
  <c r="Q53"/>
  <c r="P53"/>
  <c r="O53"/>
  <c r="N53"/>
  <c r="M53"/>
  <c r="L53"/>
  <c r="K53"/>
  <c r="J53"/>
  <c r="I53"/>
  <c r="H53"/>
  <c r="G53"/>
  <c r="F53"/>
  <c r="E53"/>
  <c r="D53"/>
  <c r="C53"/>
  <c r="B53"/>
  <c r="AB51"/>
  <c r="AA51"/>
  <c r="Z51"/>
  <c r="Y51"/>
  <c r="X51"/>
  <c r="W51"/>
  <c r="V51"/>
  <c r="U51"/>
  <c r="T51"/>
  <c r="S51"/>
  <c r="R51"/>
  <c r="Q51"/>
  <c r="P51"/>
  <c r="O51"/>
  <c r="N51"/>
  <c r="M51"/>
  <c r="L51"/>
  <c r="K51"/>
  <c r="J51"/>
  <c r="I51"/>
  <c r="H51"/>
  <c r="G51"/>
  <c r="F51"/>
  <c r="E51"/>
  <c r="D51"/>
  <c r="C51"/>
  <c r="B51"/>
  <c r="AB50"/>
  <c r="AA50"/>
  <c r="Z50"/>
  <c r="Y50"/>
  <c r="X50"/>
  <c r="W50"/>
  <c r="V50"/>
  <c r="U50"/>
  <c r="T50"/>
  <c r="S50"/>
  <c r="R50"/>
  <c r="Q50"/>
  <c r="P50"/>
  <c r="O50"/>
  <c r="N50"/>
  <c r="M50"/>
  <c r="L50"/>
  <c r="K50"/>
  <c r="J50"/>
  <c r="I50"/>
  <c r="H50"/>
  <c r="G50"/>
  <c r="F50"/>
  <c r="E50"/>
  <c r="D50"/>
  <c r="C50"/>
  <c r="B50"/>
  <c r="AB49"/>
  <c r="AA49"/>
  <c r="Z49"/>
  <c r="Y49"/>
  <c r="X49"/>
  <c r="W49"/>
  <c r="V49"/>
  <c r="U49"/>
  <c r="T49"/>
  <c r="S49"/>
  <c r="R49"/>
  <c r="Q49"/>
  <c r="P49"/>
  <c r="O49"/>
  <c r="N49"/>
  <c r="M49"/>
  <c r="L49"/>
  <c r="K49"/>
  <c r="J49"/>
  <c r="I49"/>
  <c r="H49"/>
  <c r="G49"/>
  <c r="F49"/>
  <c r="E49"/>
  <c r="D49"/>
  <c r="C49"/>
  <c r="B49"/>
  <c r="AB48"/>
  <c r="AA48"/>
  <c r="Z48"/>
  <c r="Y48"/>
  <c r="X48"/>
  <c r="W48"/>
  <c r="V48"/>
  <c r="U48"/>
  <c r="T48"/>
  <c r="S48"/>
  <c r="R48"/>
  <c r="Q48"/>
  <c r="P48"/>
  <c r="O48"/>
  <c r="N48"/>
  <c r="M48"/>
  <c r="L48"/>
  <c r="K48"/>
  <c r="J48"/>
  <c r="I48"/>
  <c r="H48"/>
  <c r="G48"/>
  <c r="F48"/>
  <c r="E48"/>
  <c r="D48"/>
  <c r="C48"/>
  <c r="B48"/>
  <c r="AB47"/>
  <c r="AA47"/>
  <c r="Z47"/>
  <c r="Y47"/>
  <c r="X47"/>
  <c r="W47"/>
  <c r="V47"/>
  <c r="U47"/>
  <c r="T47"/>
  <c r="S47"/>
  <c r="R47"/>
  <c r="Q47"/>
  <c r="P47"/>
  <c r="O47"/>
  <c r="N47"/>
  <c r="M47"/>
  <c r="L47"/>
  <c r="K47"/>
  <c r="J47"/>
  <c r="I47"/>
  <c r="H47"/>
  <c r="G47"/>
  <c r="F47"/>
  <c r="E47"/>
  <c r="D47"/>
  <c r="C47"/>
  <c r="B47"/>
  <c r="AB46"/>
  <c r="AA46"/>
  <c r="Z46"/>
  <c r="Y46"/>
  <c r="X46"/>
  <c r="W46"/>
  <c r="V46"/>
  <c r="U46"/>
  <c r="T46"/>
  <c r="S46"/>
  <c r="R46"/>
  <c r="Q46"/>
  <c r="P46"/>
  <c r="O46"/>
  <c r="N46"/>
  <c r="M46"/>
  <c r="L46"/>
  <c r="K46"/>
  <c r="J46"/>
  <c r="I46"/>
  <c r="H46"/>
  <c r="G46"/>
  <c r="F46"/>
  <c r="E46"/>
  <c r="D46"/>
  <c r="C46"/>
  <c r="B46"/>
  <c r="AB45"/>
  <c r="AA45"/>
  <c r="Z45"/>
  <c r="Y45"/>
  <c r="X45"/>
  <c r="W45"/>
  <c r="V45"/>
  <c r="U45"/>
  <c r="T45"/>
  <c r="S45"/>
  <c r="R45"/>
  <c r="Q45"/>
  <c r="P45"/>
  <c r="O45"/>
  <c r="N45"/>
  <c r="M45"/>
  <c r="L45"/>
  <c r="K45"/>
  <c r="J45"/>
  <c r="I45"/>
  <c r="H45"/>
  <c r="G45"/>
  <c r="F45"/>
  <c r="E45"/>
  <c r="D45"/>
  <c r="C45"/>
  <c r="B45"/>
  <c r="AA44"/>
  <c r="Z44"/>
  <c r="Y44"/>
  <c r="X44"/>
  <c r="W44"/>
  <c r="V44"/>
  <c r="U44"/>
  <c r="T44"/>
  <c r="S44"/>
  <c r="R44"/>
  <c r="Q44"/>
  <c r="P44"/>
  <c r="O44"/>
  <c r="N44"/>
  <c r="M44"/>
  <c r="L44"/>
  <c r="K44"/>
  <c r="J44"/>
  <c r="I44"/>
  <c r="H44"/>
  <c r="G44"/>
  <c r="F44"/>
  <c r="E44"/>
  <c r="D44"/>
  <c r="C44"/>
  <c r="B44"/>
  <c r="AA43"/>
  <c r="Z43"/>
  <c r="Y43"/>
  <c r="X43"/>
  <c r="W43"/>
  <c r="V43"/>
  <c r="U43"/>
  <c r="T43"/>
  <c r="S43"/>
  <c r="R43"/>
  <c r="Q43"/>
  <c r="P43"/>
  <c r="O43"/>
  <c r="N43"/>
  <c r="M43"/>
  <c r="L43"/>
  <c r="K43"/>
  <c r="J43"/>
  <c r="I43"/>
  <c r="H43"/>
  <c r="G43"/>
  <c r="F43"/>
  <c r="E43"/>
  <c r="D43"/>
  <c r="C43"/>
  <c r="B43"/>
  <c r="L40"/>
  <c r="L39"/>
  <c r="L38"/>
  <c r="L37"/>
  <c r="AE31"/>
  <c r="AE30"/>
  <c r="AE29"/>
  <c r="AE28"/>
  <c r="AE27"/>
  <c r="AE26"/>
  <c r="AE25"/>
  <c r="AE24"/>
  <c r="AC20"/>
  <c r="AD17"/>
  <c r="AA17"/>
  <c r="Z17"/>
  <c r="Y17"/>
  <c r="X17"/>
  <c r="W17"/>
  <c r="V17"/>
  <c r="U17"/>
  <c r="T17"/>
  <c r="S17"/>
  <c r="R17"/>
  <c r="Q17"/>
  <c r="P17"/>
  <c r="O17"/>
  <c r="N17"/>
  <c r="M17"/>
  <c r="L17"/>
  <c r="K17"/>
  <c r="J17"/>
  <c r="I17"/>
  <c r="H17"/>
  <c r="G17"/>
  <c r="F17"/>
  <c r="E17"/>
  <c r="D17"/>
  <c r="C17"/>
  <c r="AD16"/>
  <c r="AA16"/>
  <c r="Z16"/>
  <c r="Y16"/>
  <c r="X16"/>
  <c r="W16"/>
  <c r="V16"/>
  <c r="U16"/>
  <c r="T16"/>
  <c r="S16"/>
  <c r="R16"/>
  <c r="Q16"/>
  <c r="P16"/>
  <c r="O16"/>
  <c r="N16"/>
  <c r="M16"/>
  <c r="L16"/>
  <c r="K16"/>
  <c r="J16"/>
  <c r="I16"/>
  <c r="H16"/>
  <c r="G16"/>
  <c r="F16"/>
  <c r="E16"/>
  <c r="D16"/>
  <c r="C16"/>
  <c r="AA15"/>
  <c r="Z15"/>
  <c r="Y15"/>
  <c r="X15"/>
  <c r="W15"/>
  <c r="V15"/>
  <c r="U15"/>
  <c r="T15"/>
  <c r="S15"/>
  <c r="R15"/>
  <c r="Q15"/>
  <c r="P15"/>
  <c r="O15"/>
  <c r="N15"/>
  <c r="M15"/>
  <c r="L15"/>
  <c r="K15"/>
  <c r="J15"/>
  <c r="I15"/>
  <c r="H15"/>
  <c r="G15"/>
  <c r="F15"/>
  <c r="E15"/>
  <c r="D15"/>
  <c r="C15"/>
  <c r="AD14"/>
  <c r="AE9"/>
  <c r="AE8"/>
  <c r="S6"/>
  <c r="Q6"/>
  <c r="M6"/>
  <c r="S5"/>
  <c r="Q5"/>
  <c r="S4"/>
  <c r="Q4"/>
  <c r="M4"/>
  <c r="AA58" i="14"/>
  <c r="Z58"/>
  <c r="Y58"/>
  <c r="X58"/>
  <c r="W58"/>
  <c r="V58"/>
  <c r="U58"/>
  <c r="T58"/>
  <c r="S58"/>
  <c r="R58"/>
  <c r="Q58"/>
  <c r="P58"/>
  <c r="O58"/>
  <c r="N58"/>
  <c r="M58"/>
  <c r="L58"/>
  <c r="K58"/>
  <c r="J58"/>
  <c r="I58"/>
  <c r="H58"/>
  <c r="G58"/>
  <c r="F58"/>
  <c r="E58"/>
  <c r="D58"/>
  <c r="C58"/>
  <c r="B58"/>
  <c r="AA57"/>
  <c r="Z57"/>
  <c r="Y57"/>
  <c r="X57"/>
  <c r="W57"/>
  <c r="V57"/>
  <c r="U57"/>
  <c r="T57"/>
  <c r="S57"/>
  <c r="R57"/>
  <c r="Q57"/>
  <c r="P57"/>
  <c r="O57"/>
  <c r="N57"/>
  <c r="M57"/>
  <c r="L57"/>
  <c r="K57"/>
  <c r="J57"/>
  <c r="I57"/>
  <c r="H57"/>
  <c r="G57"/>
  <c r="F57"/>
  <c r="E57"/>
  <c r="D57"/>
  <c r="C57"/>
  <c r="B57"/>
  <c r="AA55"/>
  <c r="Z55"/>
  <c r="Y55"/>
  <c r="X55"/>
  <c r="W55"/>
  <c r="V55"/>
  <c r="U55"/>
  <c r="T55"/>
  <c r="S55"/>
  <c r="R55"/>
  <c r="Q55"/>
  <c r="P55"/>
  <c r="O55"/>
  <c r="N55"/>
  <c r="M55"/>
  <c r="L55"/>
  <c r="K55"/>
  <c r="J55"/>
  <c r="I55"/>
  <c r="H55"/>
  <c r="G55"/>
  <c r="F55"/>
  <c r="E55"/>
  <c r="D55"/>
  <c r="C55"/>
  <c r="B55"/>
  <c r="AA54"/>
  <c r="Z54"/>
  <c r="Y54"/>
  <c r="X54"/>
  <c r="W54"/>
  <c r="V54"/>
  <c r="U54"/>
  <c r="T54"/>
  <c r="S54"/>
  <c r="R54"/>
  <c r="Q54"/>
  <c r="P54"/>
  <c r="O54"/>
  <c r="N54"/>
  <c r="M54"/>
  <c r="L54"/>
  <c r="K54"/>
  <c r="J54"/>
  <c r="I54"/>
  <c r="H54"/>
  <c r="G54"/>
  <c r="F54"/>
  <c r="E54"/>
  <c r="D54"/>
  <c r="C54"/>
  <c r="B54"/>
  <c r="AA53"/>
  <c r="Z53"/>
  <c r="Y53"/>
  <c r="X53"/>
  <c r="W53"/>
  <c r="V53"/>
  <c r="U53"/>
  <c r="T53"/>
  <c r="S53"/>
  <c r="R53"/>
  <c r="Q53"/>
  <c r="P53"/>
  <c r="O53"/>
  <c r="N53"/>
  <c r="M53"/>
  <c r="L53"/>
  <c r="K53"/>
  <c r="J53"/>
  <c r="I53"/>
  <c r="H53"/>
  <c r="G53"/>
  <c r="F53"/>
  <c r="E53"/>
  <c r="D53"/>
  <c r="C53"/>
  <c r="B53"/>
  <c r="AB51"/>
  <c r="AA51"/>
  <c r="Z51"/>
  <c r="Y51"/>
  <c r="X51"/>
  <c r="W51"/>
  <c r="V51"/>
  <c r="U51"/>
  <c r="T51"/>
  <c r="S51"/>
  <c r="R51"/>
  <c r="Q51"/>
  <c r="P51"/>
  <c r="O51"/>
  <c r="N51"/>
  <c r="M51"/>
  <c r="L51"/>
  <c r="K51"/>
  <c r="J51"/>
  <c r="I51"/>
  <c r="H51"/>
  <c r="G51"/>
  <c r="F51"/>
  <c r="E51"/>
  <c r="D51"/>
  <c r="C51"/>
  <c r="B51"/>
  <c r="AB50"/>
  <c r="AA50"/>
  <c r="Z50"/>
  <c r="Y50"/>
  <c r="X50"/>
  <c r="W50"/>
  <c r="V50"/>
  <c r="U50"/>
  <c r="T50"/>
  <c r="S50"/>
  <c r="R50"/>
  <c r="Q50"/>
  <c r="P50"/>
  <c r="O50"/>
  <c r="N50"/>
  <c r="M50"/>
  <c r="L50"/>
  <c r="K50"/>
  <c r="J50"/>
  <c r="I50"/>
  <c r="H50"/>
  <c r="G50"/>
  <c r="F50"/>
  <c r="E50"/>
  <c r="D50"/>
  <c r="C50"/>
  <c r="B50"/>
  <c r="AB49"/>
  <c r="AA49"/>
  <c r="Z49"/>
  <c r="Y49"/>
  <c r="X49"/>
  <c r="W49"/>
  <c r="V49"/>
  <c r="U49"/>
  <c r="T49"/>
  <c r="S49"/>
  <c r="R49"/>
  <c r="Q49"/>
  <c r="P49"/>
  <c r="O49"/>
  <c r="N49"/>
  <c r="M49"/>
  <c r="L49"/>
  <c r="K49"/>
  <c r="J49"/>
  <c r="I49"/>
  <c r="H49"/>
  <c r="G49"/>
  <c r="F49"/>
  <c r="E49"/>
  <c r="D49"/>
  <c r="C49"/>
  <c r="B49"/>
  <c r="AB48"/>
  <c r="AA48"/>
  <c r="Z48"/>
  <c r="Y48"/>
  <c r="X48"/>
  <c r="W48"/>
  <c r="V48"/>
  <c r="U48"/>
  <c r="T48"/>
  <c r="S48"/>
  <c r="R48"/>
  <c r="Q48"/>
  <c r="P48"/>
  <c r="O48"/>
  <c r="N48"/>
  <c r="M48"/>
  <c r="L48"/>
  <c r="K48"/>
  <c r="J48"/>
  <c r="I48"/>
  <c r="H48"/>
  <c r="G48"/>
  <c r="F48"/>
  <c r="E48"/>
  <c r="D48"/>
  <c r="C48"/>
  <c r="B48"/>
  <c r="AB47"/>
  <c r="AA47"/>
  <c r="Z47"/>
  <c r="Y47"/>
  <c r="X47"/>
  <c r="W47"/>
  <c r="V47"/>
  <c r="U47"/>
  <c r="T47"/>
  <c r="S47"/>
  <c r="R47"/>
  <c r="Q47"/>
  <c r="P47"/>
  <c r="O47"/>
  <c r="N47"/>
  <c r="M47"/>
  <c r="L47"/>
  <c r="K47"/>
  <c r="J47"/>
  <c r="I47"/>
  <c r="H47"/>
  <c r="G47"/>
  <c r="F47"/>
  <c r="E47"/>
  <c r="D47"/>
  <c r="C47"/>
  <c r="B47"/>
  <c r="AB46"/>
  <c r="AA46"/>
  <c r="Z46"/>
  <c r="Y46"/>
  <c r="X46"/>
  <c r="W46"/>
  <c r="V46"/>
  <c r="U46"/>
  <c r="T46"/>
  <c r="S46"/>
  <c r="R46"/>
  <c r="Q46"/>
  <c r="P46"/>
  <c r="O46"/>
  <c r="N46"/>
  <c r="M46"/>
  <c r="L46"/>
  <c r="K46"/>
  <c r="J46"/>
  <c r="I46"/>
  <c r="H46"/>
  <c r="G46"/>
  <c r="F46"/>
  <c r="E46"/>
  <c r="D46"/>
  <c r="C46"/>
  <c r="B46"/>
  <c r="AB45"/>
  <c r="AA45"/>
  <c r="Z45"/>
  <c r="Y45"/>
  <c r="X45"/>
  <c r="W45"/>
  <c r="V45"/>
  <c r="U45"/>
  <c r="T45"/>
  <c r="S45"/>
  <c r="R45"/>
  <c r="Q45"/>
  <c r="P45"/>
  <c r="O45"/>
  <c r="N45"/>
  <c r="M45"/>
  <c r="L45"/>
  <c r="K45"/>
  <c r="J45"/>
  <c r="I45"/>
  <c r="H45"/>
  <c r="G45"/>
  <c r="F45"/>
  <c r="E45"/>
  <c r="D45"/>
  <c r="C45"/>
  <c r="B45"/>
  <c r="AA44"/>
  <c r="Z44"/>
  <c r="Y44"/>
  <c r="X44"/>
  <c r="W44"/>
  <c r="V44"/>
  <c r="U44"/>
  <c r="T44"/>
  <c r="S44"/>
  <c r="R44"/>
  <c r="Q44"/>
  <c r="P44"/>
  <c r="O44"/>
  <c r="N44"/>
  <c r="M44"/>
  <c r="L44"/>
  <c r="K44"/>
  <c r="J44"/>
  <c r="I44"/>
  <c r="H44"/>
  <c r="G44"/>
  <c r="F44"/>
  <c r="E44"/>
  <c r="D44"/>
  <c r="C44"/>
  <c r="B44"/>
  <c r="AA43"/>
  <c r="Z43"/>
  <c r="Y43"/>
  <c r="X43"/>
  <c r="W43"/>
  <c r="V43"/>
  <c r="U43"/>
  <c r="T43"/>
  <c r="S43"/>
  <c r="R43"/>
  <c r="Q43"/>
  <c r="P43"/>
  <c r="O43"/>
  <c r="N43"/>
  <c r="M43"/>
  <c r="L43"/>
  <c r="K43"/>
  <c r="J43"/>
  <c r="I43"/>
  <c r="H43"/>
  <c r="G43"/>
  <c r="F43"/>
  <c r="E43"/>
  <c r="D43"/>
  <c r="C43"/>
  <c r="B43"/>
  <c r="L40"/>
  <c r="L39"/>
  <c r="L38"/>
  <c r="L37"/>
  <c r="AE31"/>
  <c r="AE30"/>
  <c r="AE29"/>
  <c r="AE28"/>
  <c r="AE27"/>
  <c r="AE26"/>
  <c r="AE25"/>
  <c r="AE24"/>
  <c r="AC20"/>
  <c r="AD17"/>
  <c r="AA17"/>
  <c r="Z17"/>
  <c r="Y17"/>
  <c r="X17"/>
  <c r="W17"/>
  <c r="V17"/>
  <c r="U17"/>
  <c r="T17"/>
  <c r="S17"/>
  <c r="R17"/>
  <c r="Q17"/>
  <c r="P17"/>
  <c r="O17"/>
  <c r="N17"/>
  <c r="M17"/>
  <c r="L17"/>
  <c r="K17"/>
  <c r="J17"/>
  <c r="I17"/>
  <c r="H17"/>
  <c r="G17"/>
  <c r="F17"/>
  <c r="D17"/>
  <c r="C17"/>
  <c r="AD16"/>
  <c r="AA16"/>
  <c r="Z16"/>
  <c r="Y16"/>
  <c r="X16"/>
  <c r="W16"/>
  <c r="V16"/>
  <c r="U16"/>
  <c r="T16"/>
  <c r="S16"/>
  <c r="R16"/>
  <c r="Q16"/>
  <c r="P16"/>
  <c r="O16"/>
  <c r="N16"/>
  <c r="M16"/>
  <c r="L16"/>
  <c r="K16"/>
  <c r="J16"/>
  <c r="I16"/>
  <c r="H16"/>
  <c r="G16"/>
  <c r="F16"/>
  <c r="E16"/>
  <c r="D16"/>
  <c r="C16"/>
  <c r="AA15"/>
  <c r="Z15"/>
  <c r="Y15"/>
  <c r="X15"/>
  <c r="W15"/>
  <c r="V15"/>
  <c r="U15"/>
  <c r="T15"/>
  <c r="S15"/>
  <c r="R15"/>
  <c r="Q15"/>
  <c r="P15"/>
  <c r="O15"/>
  <c r="N15"/>
  <c r="M15"/>
  <c r="L15"/>
  <c r="K15"/>
  <c r="J15"/>
  <c r="I15"/>
  <c r="H15"/>
  <c r="G15"/>
  <c r="F15"/>
  <c r="E15"/>
  <c r="D15"/>
  <c r="C15"/>
  <c r="AD14"/>
  <c r="AE9"/>
  <c r="AE8"/>
  <c r="S6"/>
  <c r="Q6"/>
  <c r="S5"/>
  <c r="Q5"/>
  <c r="S4"/>
  <c r="Q4"/>
  <c r="M4"/>
  <c r="K4"/>
  <c r="O36" i="18"/>
  <c r="A35"/>
  <c r="D29"/>
  <c r="C29"/>
  <c r="D28"/>
  <c r="C28"/>
  <c r="D27"/>
  <c r="C27"/>
  <c r="D26"/>
  <c r="C26"/>
  <c r="D25"/>
  <c r="C25"/>
  <c r="D24"/>
  <c r="C24"/>
  <c r="D23"/>
  <c r="C23"/>
  <c r="D22"/>
  <c r="C22"/>
  <c r="D21"/>
  <c r="C21"/>
  <c r="D20"/>
  <c r="C20"/>
  <c r="O8"/>
  <c r="N7"/>
  <c r="N6"/>
  <c r="C6"/>
  <c r="H5"/>
  <c r="H4"/>
  <c r="Q4" i="9"/>
  <c r="G4"/>
  <c r="F4"/>
</calcChain>
</file>

<file path=xl/sharedStrings.xml><?xml version="1.0" encoding="utf-8"?>
<sst xmlns="http://schemas.openxmlformats.org/spreadsheetml/2006/main" count="868" uniqueCount="367">
  <si>
    <t>W10544004产品品质履历卡</t>
  </si>
  <si>
    <t>§</t>
  </si>
  <si>
    <t>计划</t>
  </si>
  <si>
    <t>实施</t>
  </si>
  <si>
    <t>检查</t>
  </si>
  <si>
    <t>标准化</t>
  </si>
  <si>
    <t>问题点</t>
  </si>
  <si>
    <t>原因分析</t>
  </si>
  <si>
    <t>改进行动</t>
  </si>
  <si>
    <t>负责人</t>
  </si>
  <si>
    <r>
      <rPr>
        <b/>
        <sz val="11"/>
        <rFont val="宋体"/>
        <family val="3"/>
        <charset val="134"/>
      </rPr>
      <t>实施日期</t>
    </r>
    <r>
      <rPr>
        <b/>
        <sz val="11"/>
        <rFont val="Times New Roman"/>
        <family val="1"/>
      </rPr>
      <t>)</t>
    </r>
  </si>
  <si>
    <t>完成日期</t>
  </si>
  <si>
    <t>实施状态</t>
  </si>
  <si>
    <t>验证结果</t>
  </si>
  <si>
    <t>永久措施有效性</t>
  </si>
  <si>
    <r>
      <rPr>
        <b/>
        <sz val="11"/>
        <rFont val="宋体"/>
        <family val="3"/>
        <charset val="134"/>
      </rPr>
      <t>一</t>
    </r>
    <r>
      <rPr>
        <b/>
        <sz val="11"/>
        <rFont val="Times New Roman"/>
        <family val="1"/>
      </rPr>
      <t>.</t>
    </r>
    <r>
      <rPr>
        <b/>
        <sz val="11"/>
        <rFont val="宋体"/>
        <family val="3"/>
        <charset val="134"/>
      </rPr>
      <t>工程样品问题点</t>
    </r>
    <r>
      <rPr>
        <b/>
        <sz val="11"/>
        <rFont val="Times New Roman"/>
        <family val="1"/>
      </rPr>
      <t>:</t>
    </r>
  </si>
  <si>
    <t>二.PPAP过程审核：</t>
  </si>
  <si>
    <t>三.客户投诉问题点：</t>
  </si>
  <si>
    <t>四.验货发现问题点：</t>
  </si>
  <si>
    <t>2017/9/19验货问题1号模腔4.2±0.15尺寸偏小，实测4.01/4.0/4.02/3.99/4.02</t>
  </si>
  <si>
    <r>
      <rPr>
        <sz val="12"/>
        <rFont val="宋体"/>
        <family val="3"/>
        <charset val="134"/>
      </rPr>
      <t>起草</t>
    </r>
    <r>
      <rPr>
        <sz val="12"/>
        <rFont val="Times New Roman"/>
        <family val="1"/>
      </rPr>
      <t>:</t>
    </r>
    <r>
      <rPr>
        <sz val="12"/>
        <rFont val="宋体"/>
        <family val="3"/>
        <charset val="134"/>
      </rPr>
      <t>李銮梅</t>
    </r>
  </si>
  <si>
    <r>
      <rPr>
        <sz val="12"/>
        <rFont val="宋体"/>
        <family val="3"/>
        <charset val="134"/>
      </rPr>
      <t xml:space="preserve">                      审核</t>
    </r>
    <r>
      <rPr>
        <sz val="12"/>
        <rFont val="Times New Roman"/>
        <family val="1"/>
      </rPr>
      <t>:</t>
    </r>
  </si>
  <si>
    <r>
      <rPr>
        <sz val="12"/>
        <rFont val="宋体"/>
        <family val="3"/>
        <charset val="134"/>
      </rPr>
      <t xml:space="preserve">                                              批准</t>
    </r>
    <r>
      <rPr>
        <sz val="12"/>
        <rFont val="Times New Roman"/>
        <family val="1"/>
      </rPr>
      <t>:</t>
    </r>
  </si>
  <si>
    <r>
      <rPr>
        <b/>
        <sz val="20"/>
        <rFont val="宋体"/>
        <family val="3"/>
        <charset val="134"/>
      </rPr>
      <t>出货检验报告总汇</t>
    </r>
  </si>
  <si>
    <r>
      <rPr>
        <sz val="10"/>
        <rFont val="宋体"/>
        <family val="3"/>
        <charset val="134"/>
      </rPr>
      <t>序号</t>
    </r>
  </si>
  <si>
    <r>
      <rPr>
        <b/>
        <sz val="10"/>
        <rFont val="宋体"/>
        <family val="3"/>
        <charset val="134"/>
      </rPr>
      <t>名称</t>
    </r>
  </si>
  <si>
    <r>
      <rPr>
        <b/>
        <sz val="10"/>
        <rFont val="宋体"/>
        <family val="3"/>
        <charset val="134"/>
      </rPr>
      <t>部件号</t>
    </r>
  </si>
  <si>
    <r>
      <rPr>
        <b/>
        <sz val="10"/>
        <rFont val="宋体"/>
        <family val="3"/>
        <charset val="134"/>
      </rPr>
      <t>合同号</t>
    </r>
  </si>
  <si>
    <r>
      <rPr>
        <b/>
        <sz val="10"/>
        <rFont val="宋体"/>
        <family val="3"/>
        <charset val="134"/>
      </rPr>
      <t>部件总数</t>
    </r>
    <r>
      <rPr>
        <b/>
        <sz val="10"/>
        <rFont val="Times New Roman"/>
        <family val="1"/>
      </rPr>
      <t>(pcs)</t>
    </r>
  </si>
  <si>
    <r>
      <rPr>
        <b/>
        <sz val="10"/>
        <rFont val="宋体"/>
        <family val="3"/>
        <charset val="134"/>
      </rPr>
      <t>箱数</t>
    </r>
    <r>
      <rPr>
        <b/>
        <sz val="10"/>
        <rFont val="Times New Roman"/>
        <family val="1"/>
      </rPr>
      <t>(ctn)</t>
    </r>
  </si>
  <si>
    <r>
      <rPr>
        <b/>
        <sz val="10"/>
        <rFont val="宋体"/>
        <family val="3"/>
        <charset val="134"/>
      </rPr>
      <t>托数</t>
    </r>
    <r>
      <rPr>
        <b/>
        <sz val="10"/>
        <rFont val="Times New Roman"/>
        <family val="1"/>
      </rPr>
      <t>(Pallet)</t>
    </r>
  </si>
  <si>
    <r>
      <rPr>
        <b/>
        <sz val="10"/>
        <rFont val="宋体"/>
        <family val="3"/>
        <charset val="134"/>
      </rPr>
      <t>抽检数</t>
    </r>
    <r>
      <rPr>
        <b/>
        <sz val="10"/>
        <rFont val="Times New Roman"/>
        <family val="1"/>
      </rPr>
      <t>(pcs)</t>
    </r>
  </si>
  <si>
    <r>
      <rPr>
        <b/>
        <sz val="10"/>
        <rFont val="宋体"/>
        <family val="3"/>
        <charset val="134"/>
      </rPr>
      <t>不合格数</t>
    </r>
    <r>
      <rPr>
        <b/>
        <sz val="10"/>
        <rFont val="Times New Roman"/>
        <family val="1"/>
      </rPr>
      <t>(pcs)</t>
    </r>
  </si>
  <si>
    <r>
      <rPr>
        <b/>
        <sz val="10"/>
        <rFont val="宋体"/>
        <family val="3"/>
        <charset val="134"/>
      </rPr>
      <t>检验情况</t>
    </r>
  </si>
  <si>
    <r>
      <rPr>
        <b/>
        <sz val="10"/>
        <rFont val="宋体"/>
        <family val="3"/>
        <charset val="134"/>
      </rPr>
      <t>个人意见</t>
    </r>
  </si>
  <si>
    <r>
      <rPr>
        <b/>
        <sz val="10"/>
        <rFont val="宋体"/>
        <family val="3"/>
        <charset val="134"/>
      </rPr>
      <t>公司意见</t>
    </r>
  </si>
  <si>
    <r>
      <rPr>
        <b/>
        <sz val="10"/>
        <rFont val="宋体"/>
        <family val="3"/>
        <charset val="134"/>
      </rPr>
      <t>批次</t>
    </r>
  </si>
  <si>
    <r>
      <rPr>
        <b/>
        <sz val="10"/>
        <rFont val="宋体"/>
        <family val="3"/>
        <charset val="134"/>
      </rPr>
      <t>备注</t>
    </r>
  </si>
  <si>
    <t>ERP No.</t>
  </si>
  <si>
    <t>Plate- Latch strike</t>
  </si>
  <si>
    <t>W10544004</t>
  </si>
  <si>
    <t xml:space="preserve">抽检315PCS产品符合出货检验要求
</t>
  </si>
  <si>
    <t>可以出货</t>
  </si>
  <si>
    <t xml:space="preserve">IUH173J262AA1023
W20171025
 </t>
  </si>
  <si>
    <t>First</t>
  </si>
  <si>
    <t xml:space="preserve"> </t>
  </si>
  <si>
    <t>Inspector:</t>
  </si>
  <si>
    <t>Luanmei</t>
  </si>
  <si>
    <t>Date:</t>
  </si>
  <si>
    <t></t>
  </si>
  <si>
    <r>
      <rPr>
        <b/>
        <sz val="16"/>
        <rFont val="Times New Roman"/>
        <family val="1"/>
      </rPr>
      <t>FINAL  OUTPUT INSPECTION  REPORT(</t>
    </r>
    <r>
      <rPr>
        <b/>
        <sz val="16"/>
        <rFont val="宋体"/>
        <family val="3"/>
        <charset val="134"/>
      </rPr>
      <t>出货检验报告）</t>
    </r>
  </si>
  <si>
    <t>R020     Rev.5</t>
  </si>
  <si>
    <r>
      <rPr>
        <sz val="10"/>
        <rFont val="Times New Roman"/>
        <family val="1"/>
      </rPr>
      <t>PART NAME</t>
    </r>
    <r>
      <rPr>
        <sz val="10"/>
        <rFont val="楷体_GB2312"/>
        <charset val="134"/>
      </rPr>
      <t>（部件名称）</t>
    </r>
    <r>
      <rPr>
        <sz val="10"/>
        <rFont val="Times New Roman"/>
        <family val="1"/>
      </rPr>
      <t xml:space="preserve">:  </t>
    </r>
  </si>
  <si>
    <t>Spring Clip</t>
  </si>
  <si>
    <r>
      <rPr>
        <sz val="10"/>
        <rFont val="Times New Roman"/>
        <family val="1"/>
      </rPr>
      <t>CUSTOMER</t>
    </r>
    <r>
      <rPr>
        <sz val="10"/>
        <rFont val="楷体_GB2312"/>
        <charset val="134"/>
      </rPr>
      <t>（客户）</t>
    </r>
    <r>
      <rPr>
        <sz val="10"/>
        <rFont val="Times New Roman"/>
        <family val="1"/>
      </rPr>
      <t xml:space="preserve">  </t>
    </r>
  </si>
  <si>
    <t>Whirlpool</t>
  </si>
  <si>
    <r>
      <rPr>
        <sz val="10"/>
        <rFont val="Times New Roman"/>
        <family val="1"/>
      </rPr>
      <t>PRODUCTION DATE(</t>
    </r>
    <r>
      <rPr>
        <sz val="10"/>
        <rFont val="宋体"/>
        <family val="3"/>
        <charset val="134"/>
      </rPr>
      <t>生产日期</t>
    </r>
    <r>
      <rPr>
        <sz val="10"/>
        <rFont val="Times New Roman"/>
        <family val="1"/>
      </rPr>
      <t>)</t>
    </r>
  </si>
  <si>
    <r>
      <rPr>
        <sz val="10"/>
        <rFont val="Times New Roman"/>
        <family val="1"/>
      </rPr>
      <t xml:space="preserve">PART No. </t>
    </r>
    <r>
      <rPr>
        <sz val="10"/>
        <rFont val="宋体"/>
        <family val="3"/>
        <charset val="134"/>
      </rPr>
      <t>（部件号）：</t>
    </r>
  </si>
  <si>
    <r>
      <rPr>
        <sz val="10"/>
        <rFont val="Times New Roman"/>
        <family val="1"/>
      </rPr>
      <t>PO No.</t>
    </r>
    <r>
      <rPr>
        <sz val="10"/>
        <rFont val="宋体"/>
        <family val="3"/>
        <charset val="134"/>
      </rPr>
      <t>（合同号）：</t>
    </r>
  </si>
  <si>
    <r>
      <rPr>
        <sz val="10"/>
        <rFont val="Times New Roman"/>
        <family val="1"/>
      </rPr>
      <t>INSPECTION DATE(</t>
    </r>
    <r>
      <rPr>
        <sz val="10"/>
        <rFont val="宋体"/>
        <family val="3"/>
        <charset val="134"/>
      </rPr>
      <t>验货日期</t>
    </r>
    <r>
      <rPr>
        <sz val="10"/>
        <rFont val="Times New Roman"/>
        <family val="1"/>
      </rPr>
      <t>)</t>
    </r>
  </si>
  <si>
    <r>
      <rPr>
        <sz val="10"/>
        <rFont val="Times New Roman"/>
        <family val="1"/>
      </rPr>
      <t>DWG No. (</t>
    </r>
    <r>
      <rPr>
        <sz val="10"/>
        <rFont val="宋体"/>
        <family val="3"/>
        <charset val="134"/>
      </rPr>
      <t>图纸号</t>
    </r>
    <r>
      <rPr>
        <sz val="10"/>
        <rFont val="Times New Roman"/>
        <family val="1"/>
      </rPr>
      <t>):</t>
    </r>
  </si>
  <si>
    <r>
      <rPr>
        <sz val="10"/>
        <rFont val="Times New Roman"/>
        <family val="1"/>
      </rPr>
      <t>BATCH No.(</t>
    </r>
    <r>
      <rPr>
        <sz val="10"/>
        <rFont val="宋体"/>
        <family val="3"/>
        <charset val="134"/>
      </rPr>
      <t>批次号</t>
    </r>
    <r>
      <rPr>
        <sz val="10"/>
        <rFont val="Times New Roman"/>
        <family val="1"/>
      </rPr>
      <t>):</t>
    </r>
  </si>
  <si>
    <r>
      <rPr>
        <sz val="10"/>
        <color indexed="8"/>
        <rFont val="Times New Roman"/>
        <family val="1"/>
      </rPr>
      <t>INSPECTED BY (</t>
    </r>
    <r>
      <rPr>
        <sz val="10"/>
        <color indexed="8"/>
        <rFont val="宋体"/>
        <family val="3"/>
        <charset val="134"/>
      </rPr>
      <t>检查者</t>
    </r>
    <r>
      <rPr>
        <sz val="10"/>
        <color indexed="8"/>
        <rFont val="Times New Roman"/>
        <family val="1"/>
      </rPr>
      <t>):</t>
    </r>
  </si>
  <si>
    <r>
      <rPr>
        <sz val="10"/>
        <rFont val="Times New Roman"/>
        <family val="1"/>
      </rPr>
      <t>ERP. No.(</t>
    </r>
    <r>
      <rPr>
        <sz val="10"/>
        <rFont val="宋体"/>
        <family val="3"/>
        <charset val="134"/>
      </rPr>
      <t>编号）</t>
    </r>
  </si>
  <si>
    <r>
      <rPr>
        <sz val="10"/>
        <rFont val="Times New Roman"/>
        <family val="1"/>
      </rPr>
      <t xml:space="preserve">SUPPLIER </t>
    </r>
    <r>
      <rPr>
        <sz val="10"/>
        <rFont val="宋体"/>
        <family val="3"/>
        <charset val="134"/>
      </rPr>
      <t>（供应商）：</t>
    </r>
  </si>
  <si>
    <t>ZeTong</t>
  </si>
  <si>
    <r>
      <rPr>
        <sz val="10"/>
        <color indexed="8"/>
        <rFont val="Times New Roman"/>
        <family val="1"/>
      </rPr>
      <t>TOTAL PRODUCT QUANTITY(</t>
    </r>
    <r>
      <rPr>
        <sz val="10"/>
        <color indexed="8"/>
        <rFont val="宋体"/>
        <family val="3"/>
        <charset val="134"/>
      </rPr>
      <t>產品数量</t>
    </r>
    <r>
      <rPr>
        <sz val="10"/>
        <color indexed="8"/>
        <rFont val="Times New Roman"/>
        <family val="1"/>
      </rPr>
      <t>):</t>
    </r>
  </si>
  <si>
    <t>pcs</t>
  </si>
  <si>
    <r>
      <rPr>
        <sz val="10"/>
        <rFont val="Times New Roman"/>
        <family val="1"/>
      </rPr>
      <t>INSPECT STANDARD(</t>
    </r>
    <r>
      <rPr>
        <sz val="10"/>
        <rFont val="宋体"/>
        <family val="3"/>
        <charset val="134"/>
      </rPr>
      <t>检验标准）：</t>
    </r>
  </si>
  <si>
    <t>GB/T2828.1:2012</t>
  </si>
  <si>
    <r>
      <rPr>
        <sz val="10"/>
        <color indexed="8"/>
        <rFont val="Times New Roman"/>
        <family val="1"/>
      </rPr>
      <t xml:space="preserve">AQL Level(AQL </t>
    </r>
    <r>
      <rPr>
        <sz val="10"/>
        <color indexed="8"/>
        <rFont val="宋体"/>
        <family val="3"/>
        <charset val="134"/>
      </rPr>
      <t>水平）</t>
    </r>
  </si>
  <si>
    <r>
      <rPr>
        <sz val="10"/>
        <color indexed="8"/>
        <rFont val="Times New Roman"/>
        <family val="1"/>
      </rPr>
      <t>TOTAL PACKAGE QUANTITY(</t>
    </r>
    <r>
      <rPr>
        <sz val="10"/>
        <color indexed="8"/>
        <rFont val="宋体"/>
        <family val="3"/>
        <charset val="134"/>
      </rPr>
      <t>箱子数量</t>
    </r>
    <r>
      <rPr>
        <sz val="10"/>
        <color indexed="8"/>
        <rFont val="Times New Roman"/>
        <family val="1"/>
      </rPr>
      <t>):</t>
    </r>
  </si>
  <si>
    <t>Carton</t>
  </si>
  <si>
    <r>
      <rPr>
        <sz val="10"/>
        <rFont val="Times New Roman"/>
        <family val="1"/>
      </rPr>
      <t>INSPECT LEVEL</t>
    </r>
    <r>
      <rPr>
        <sz val="10"/>
        <rFont val="宋体"/>
        <family val="3"/>
        <charset val="134"/>
      </rPr>
      <t>（检验水平）</t>
    </r>
    <r>
      <rPr>
        <sz val="10"/>
        <rFont val="Times New Roman"/>
        <family val="1"/>
      </rPr>
      <t>:</t>
    </r>
  </si>
  <si>
    <t>Ⅰ</t>
  </si>
  <si>
    <r>
      <rPr>
        <sz val="10"/>
        <color indexed="8"/>
        <rFont val="Times New Roman"/>
        <family val="1"/>
      </rPr>
      <t>Accept Qty (</t>
    </r>
    <r>
      <rPr>
        <sz val="10"/>
        <color indexed="8"/>
        <rFont val="宋体"/>
        <family val="3"/>
        <charset val="134"/>
      </rPr>
      <t>接收数</t>
    </r>
    <r>
      <rPr>
        <sz val="10"/>
        <color indexed="8"/>
        <rFont val="Times New Roman"/>
        <family val="1"/>
      </rPr>
      <t>):</t>
    </r>
  </si>
  <si>
    <r>
      <rPr>
        <sz val="10"/>
        <rFont val="Times New Roman"/>
        <family val="1"/>
      </rPr>
      <t>Reject Qty(</t>
    </r>
    <r>
      <rPr>
        <sz val="10"/>
        <rFont val="楷体_GB2312"/>
        <charset val="134"/>
      </rPr>
      <t>不接受数</t>
    </r>
    <r>
      <rPr>
        <sz val="10"/>
        <rFont val="Times New Roman"/>
        <family val="1"/>
      </rPr>
      <t>) :</t>
    </r>
  </si>
  <si>
    <r>
      <rPr>
        <sz val="10"/>
        <rFont val="Times New Roman"/>
        <family val="1"/>
      </rPr>
      <t>SAMPLING SIZE (</t>
    </r>
    <r>
      <rPr>
        <sz val="10"/>
        <rFont val="宋体"/>
        <family val="3"/>
        <charset val="134"/>
      </rPr>
      <t>抽样数</t>
    </r>
    <r>
      <rPr>
        <sz val="10"/>
        <rFont val="Times New Roman"/>
        <family val="1"/>
      </rPr>
      <t>) :</t>
    </r>
  </si>
  <si>
    <t>315pcs</t>
  </si>
  <si>
    <t>Ins Time</t>
  </si>
  <si>
    <r>
      <rPr>
        <b/>
        <sz val="11"/>
        <rFont val="Times New Roman"/>
        <family val="1"/>
      </rPr>
      <t>DOCUMENTS CHECK(</t>
    </r>
    <r>
      <rPr>
        <b/>
        <sz val="11"/>
        <rFont val="楷体_GB2312"/>
        <charset val="134"/>
      </rPr>
      <t>文件审查</t>
    </r>
    <r>
      <rPr>
        <b/>
        <sz val="11"/>
        <rFont val="Times New Roman"/>
        <family val="1"/>
      </rPr>
      <t>)</t>
    </r>
  </si>
  <si>
    <r>
      <rPr>
        <sz val="10"/>
        <rFont val="Times New Roman"/>
        <family val="1"/>
      </rPr>
      <t>Supplier &amp; date of material                                                (</t>
    </r>
    <r>
      <rPr>
        <sz val="10"/>
        <rFont val="宋体"/>
        <family val="3"/>
        <charset val="134"/>
      </rPr>
      <t>原材料厂家和出厂日期</t>
    </r>
    <r>
      <rPr>
        <sz val="10"/>
        <rFont val="Times New Roman"/>
        <family val="1"/>
      </rPr>
      <t>):</t>
    </r>
  </si>
  <si>
    <t>See the Material test certificate attachment</t>
  </si>
  <si>
    <r>
      <rPr>
        <sz val="10"/>
        <rFont val="Times New Roman"/>
        <family val="1"/>
      </rPr>
      <t>Equipment  of performance test                                 (</t>
    </r>
    <r>
      <rPr>
        <sz val="10"/>
        <rFont val="宋体"/>
        <family val="3"/>
        <charset val="134"/>
      </rPr>
      <t>性能测试设备</t>
    </r>
    <r>
      <rPr>
        <sz val="10"/>
        <rFont val="Times New Roman"/>
        <family val="1"/>
      </rPr>
      <t>):</t>
    </r>
  </si>
  <si>
    <r>
      <rPr>
        <sz val="10"/>
        <color indexed="8"/>
        <rFont val="Times New Roman"/>
        <family val="1"/>
      </rPr>
      <t>Salt Spray test                                       (</t>
    </r>
    <r>
      <rPr>
        <sz val="10"/>
        <color indexed="8"/>
        <rFont val="宋体"/>
        <family val="3"/>
        <charset val="134"/>
      </rPr>
      <t>盐雾测试</t>
    </r>
    <r>
      <rPr>
        <sz val="10"/>
        <color indexed="8"/>
        <rFont val="Times New Roman"/>
        <family val="1"/>
      </rPr>
      <t>)</t>
    </r>
  </si>
  <si>
    <r>
      <rPr>
        <sz val="10"/>
        <color indexed="8"/>
        <rFont val="Times New Roman"/>
        <family val="1"/>
      </rPr>
      <t>Strength  test                               (</t>
    </r>
    <r>
      <rPr>
        <sz val="10"/>
        <color indexed="8"/>
        <rFont val="宋体"/>
        <family val="3"/>
        <charset val="134"/>
      </rPr>
      <t>强度测试）</t>
    </r>
  </si>
  <si>
    <t>NA</t>
  </si>
  <si>
    <r>
      <rPr>
        <sz val="10"/>
        <rFont val="Times New Roman"/>
        <family val="1"/>
      </rPr>
      <t>Component of  material                                          (</t>
    </r>
    <r>
      <rPr>
        <sz val="10"/>
        <rFont val="宋体"/>
        <family val="3"/>
        <charset val="134"/>
      </rPr>
      <t>原材料成分</t>
    </r>
    <r>
      <rPr>
        <sz val="10"/>
        <rFont val="Times New Roman"/>
        <family val="1"/>
      </rPr>
      <t>):</t>
    </r>
  </si>
  <si>
    <t xml:space="preserve">See the Material test certificate attachment                                                                                                 SUS103 1/2H and ZAMAK5(ZnAl4Cu1) </t>
  </si>
  <si>
    <r>
      <rPr>
        <sz val="10"/>
        <rFont val="Times New Roman"/>
        <family val="1"/>
      </rPr>
      <t>Date of performance test                                       (</t>
    </r>
    <r>
      <rPr>
        <sz val="10"/>
        <rFont val="宋体"/>
        <family val="3"/>
        <charset val="134"/>
      </rPr>
      <t>性能测试时间</t>
    </r>
    <r>
      <rPr>
        <sz val="10"/>
        <rFont val="Times New Roman"/>
        <family val="1"/>
      </rPr>
      <t>):</t>
    </r>
  </si>
  <si>
    <r>
      <rPr>
        <sz val="10"/>
        <rFont val="Times New Roman"/>
        <family val="1"/>
      </rPr>
      <t>Performance data of material                                               (</t>
    </r>
    <r>
      <rPr>
        <sz val="10"/>
        <rFont val="宋体"/>
        <family val="3"/>
        <charset val="134"/>
      </rPr>
      <t>原材料的性能数据</t>
    </r>
    <r>
      <rPr>
        <sz val="10"/>
        <rFont val="Times New Roman"/>
        <family val="1"/>
      </rPr>
      <t>):</t>
    </r>
  </si>
  <si>
    <r>
      <rPr>
        <sz val="10"/>
        <rFont val="Times New Roman"/>
        <family val="1"/>
      </rPr>
      <t>Results of performance test                              (</t>
    </r>
    <r>
      <rPr>
        <sz val="10"/>
        <rFont val="宋体"/>
        <family val="3"/>
        <charset val="134"/>
      </rPr>
      <t>性能测试结果</t>
    </r>
    <r>
      <rPr>
        <sz val="10"/>
        <rFont val="Times New Roman"/>
        <family val="1"/>
      </rPr>
      <t>):</t>
    </r>
  </si>
  <si>
    <r>
      <rPr>
        <b/>
        <sz val="12"/>
        <rFont val="Times New Roman"/>
        <family val="1"/>
      </rPr>
      <t>ACTUAL SAMPLING CHECK OF CRITICAL REQUIREMENT(</t>
    </r>
    <r>
      <rPr>
        <b/>
        <sz val="12"/>
        <rFont val="楷体_GB2312"/>
        <charset val="134"/>
      </rPr>
      <t>实际抽样检查表</t>
    </r>
    <r>
      <rPr>
        <b/>
        <sz val="12"/>
        <rFont val="Times New Roman"/>
        <family val="1"/>
      </rPr>
      <t>)</t>
    </r>
  </si>
  <si>
    <r>
      <rPr>
        <b/>
        <sz val="10"/>
        <rFont val="Times New Roman"/>
        <family val="1"/>
      </rPr>
      <t xml:space="preserve">  Original test record (</t>
    </r>
    <r>
      <rPr>
        <b/>
        <sz val="10"/>
        <rFont val="宋体"/>
        <family val="3"/>
        <charset val="134"/>
      </rPr>
      <t>原始检测记录）：</t>
    </r>
  </si>
  <si>
    <t>Inspection Item</t>
  </si>
  <si>
    <t>Inspection Detail</t>
  </si>
  <si>
    <r>
      <rPr>
        <sz val="10"/>
        <rFont val="Times New Roman"/>
        <family val="1"/>
      </rPr>
      <t>Sampling Standard(</t>
    </r>
    <r>
      <rPr>
        <sz val="10"/>
        <rFont val="楷体_GB2312"/>
        <charset val="134"/>
      </rPr>
      <t>规格</t>
    </r>
    <r>
      <rPr>
        <sz val="10"/>
        <rFont val="Times New Roman"/>
        <family val="1"/>
      </rPr>
      <t>)</t>
    </r>
  </si>
  <si>
    <t xml:space="preserve">Upp Spec </t>
  </si>
  <si>
    <t xml:space="preserve">Low Spec </t>
  </si>
  <si>
    <t>Material Data</t>
  </si>
  <si>
    <t>Max Diff.</t>
  </si>
  <si>
    <t>Limit</t>
  </si>
  <si>
    <t>Sample #1</t>
  </si>
  <si>
    <t>Sample #2</t>
  </si>
  <si>
    <t>Sample #3</t>
  </si>
  <si>
    <t>Sample #4</t>
  </si>
  <si>
    <t>Sample #5</t>
  </si>
  <si>
    <t>Sample #6</t>
  </si>
  <si>
    <t>Sample #7</t>
  </si>
  <si>
    <t>Sample #8</t>
  </si>
  <si>
    <t>Sample #9</t>
  </si>
  <si>
    <t>Sample #10</t>
  </si>
  <si>
    <t>From Spec</t>
  </si>
  <si>
    <t>No</t>
  </si>
  <si>
    <r>
      <rPr>
        <sz val="10"/>
        <rFont val="Times New Roman"/>
        <family val="1"/>
      </rPr>
      <t>Drawing Spec(</t>
    </r>
    <r>
      <rPr>
        <sz val="10"/>
        <rFont val="宋体"/>
        <family val="3"/>
        <charset val="134"/>
      </rPr>
      <t>图纸规格）</t>
    </r>
  </si>
  <si>
    <t>规格上限</t>
  </si>
  <si>
    <t>规格下限</t>
  </si>
  <si>
    <r>
      <rPr>
        <sz val="10"/>
        <rFont val="楷体_GB2312"/>
        <charset val="134"/>
      </rPr>
      <t>样品</t>
    </r>
    <r>
      <rPr>
        <sz val="10"/>
        <rFont val="Times New Roman"/>
        <family val="1"/>
      </rPr>
      <t>1</t>
    </r>
  </si>
  <si>
    <r>
      <rPr>
        <sz val="10"/>
        <rFont val="楷体_GB2312"/>
        <charset val="134"/>
      </rPr>
      <t>样品</t>
    </r>
    <r>
      <rPr>
        <sz val="10"/>
        <rFont val="Times New Roman"/>
        <family val="1"/>
      </rPr>
      <t>2</t>
    </r>
  </si>
  <si>
    <r>
      <rPr>
        <sz val="10"/>
        <rFont val="楷体_GB2312"/>
        <charset val="134"/>
      </rPr>
      <t>样品</t>
    </r>
    <r>
      <rPr>
        <sz val="10"/>
        <rFont val="Times New Roman"/>
        <family val="1"/>
      </rPr>
      <t>3</t>
    </r>
  </si>
  <si>
    <r>
      <rPr>
        <sz val="10"/>
        <rFont val="楷体_GB2312"/>
        <charset val="134"/>
      </rPr>
      <t>样品</t>
    </r>
    <r>
      <rPr>
        <sz val="10"/>
        <rFont val="Times New Roman"/>
        <family val="1"/>
      </rPr>
      <t>4</t>
    </r>
  </si>
  <si>
    <r>
      <rPr>
        <sz val="10"/>
        <rFont val="楷体_GB2312"/>
        <charset val="134"/>
      </rPr>
      <t>样品</t>
    </r>
    <r>
      <rPr>
        <sz val="10"/>
        <rFont val="Times New Roman"/>
        <family val="1"/>
      </rPr>
      <t>5</t>
    </r>
  </si>
  <si>
    <r>
      <rPr>
        <sz val="10"/>
        <rFont val="楷体_GB2312"/>
        <charset val="134"/>
      </rPr>
      <t>样品</t>
    </r>
    <r>
      <rPr>
        <sz val="10"/>
        <rFont val="Times New Roman"/>
        <family val="1"/>
      </rPr>
      <t>6</t>
    </r>
  </si>
  <si>
    <r>
      <rPr>
        <sz val="10"/>
        <rFont val="楷体_GB2312"/>
        <charset val="134"/>
      </rPr>
      <t>样品</t>
    </r>
    <r>
      <rPr>
        <sz val="10"/>
        <rFont val="Times New Roman"/>
        <family val="1"/>
      </rPr>
      <t>7</t>
    </r>
  </si>
  <si>
    <r>
      <rPr>
        <sz val="10"/>
        <rFont val="楷体_GB2312"/>
        <charset val="134"/>
      </rPr>
      <t>样品</t>
    </r>
    <r>
      <rPr>
        <sz val="10"/>
        <rFont val="Times New Roman"/>
        <family val="1"/>
      </rPr>
      <t>8</t>
    </r>
  </si>
  <si>
    <r>
      <rPr>
        <sz val="10"/>
        <rFont val="楷体_GB2312"/>
        <charset val="134"/>
      </rPr>
      <t>样品</t>
    </r>
    <r>
      <rPr>
        <sz val="10"/>
        <rFont val="Times New Roman"/>
        <family val="1"/>
      </rPr>
      <t>9</t>
    </r>
  </si>
  <si>
    <r>
      <rPr>
        <sz val="10"/>
        <rFont val="楷体_GB2312"/>
        <charset val="134"/>
      </rPr>
      <t>样品</t>
    </r>
    <r>
      <rPr>
        <sz val="10"/>
        <rFont val="Times New Roman"/>
        <family val="1"/>
      </rPr>
      <t>10</t>
    </r>
  </si>
  <si>
    <t>最大偏差</t>
  </si>
  <si>
    <r>
      <rPr>
        <sz val="9"/>
        <rFont val="宋体"/>
        <family val="3"/>
        <charset val="134"/>
      </rPr>
      <t>无严重伤痕，无油污</t>
    </r>
    <r>
      <rPr>
        <sz val="9"/>
        <rFont val="Times New Roman"/>
        <family val="1"/>
      </rPr>
      <t>;</t>
    </r>
    <r>
      <rPr>
        <sz val="9"/>
        <rFont val="宋体"/>
        <family val="3"/>
        <charset val="134"/>
      </rPr>
      <t>无毛刺，无缩水</t>
    </r>
    <r>
      <rPr>
        <sz val="9"/>
        <rFont val="Times New Roman"/>
        <family val="1"/>
      </rPr>
      <t xml:space="preserve"> </t>
    </r>
  </si>
  <si>
    <t>Pass</t>
  </si>
  <si>
    <t>32.00+/-0.25mm 
(22#)</t>
  </si>
  <si>
    <t>14.5+/-0.1mm 
(28#)</t>
  </si>
  <si>
    <t>22.0+/-0.1mm 
(29#)</t>
  </si>
  <si>
    <r>
      <rPr>
        <sz val="9"/>
        <color indexed="8"/>
        <rFont val="宋体"/>
        <family val="3"/>
        <charset val="134"/>
      </rPr>
      <t>▲</t>
    </r>
    <r>
      <rPr>
        <sz val="9"/>
        <color indexed="8"/>
        <rFont val="Times New Roman"/>
        <family val="1"/>
      </rPr>
      <t>24.28+/-0.25mm 
(30#)</t>
    </r>
  </si>
  <si>
    <t>See the Attachment 1</t>
  </si>
  <si>
    <r>
      <rPr>
        <sz val="9"/>
        <color indexed="8"/>
        <rFont val="宋体"/>
        <family val="3"/>
        <charset val="134"/>
      </rPr>
      <t>▲</t>
    </r>
    <r>
      <rPr>
        <sz val="9"/>
        <color indexed="8"/>
        <rFont val="Times New Roman"/>
        <family val="1"/>
      </rPr>
      <t>5.8+/-0.5mm 
(31#)</t>
    </r>
  </si>
  <si>
    <t>See the Attachment 2</t>
  </si>
  <si>
    <r>
      <rPr>
        <sz val="9"/>
        <color indexed="8"/>
        <rFont val="Times New Roman"/>
        <family val="1"/>
      </rPr>
      <t>16</t>
    </r>
    <r>
      <rPr>
        <vertAlign val="superscript"/>
        <sz val="9"/>
        <color indexed="8"/>
        <rFont val="Times New Roman"/>
        <family val="1"/>
      </rPr>
      <t>0</t>
    </r>
    <r>
      <rPr>
        <sz val="9"/>
        <color indexed="8"/>
        <rFont val="Times New Roman"/>
        <family val="1"/>
      </rPr>
      <t>+/-3</t>
    </r>
    <r>
      <rPr>
        <vertAlign val="superscript"/>
        <sz val="9"/>
        <color indexed="8"/>
        <rFont val="Times New Roman"/>
        <family val="1"/>
      </rPr>
      <t>0</t>
    </r>
    <r>
      <rPr>
        <sz val="9"/>
        <color indexed="8"/>
        <rFont val="Times New Roman"/>
        <family val="1"/>
      </rPr>
      <t xml:space="preserve">
(17#)</t>
    </r>
  </si>
  <si>
    <t>3.00+/-0.25mm 
(16#)</t>
  </si>
  <si>
    <r>
      <rPr>
        <sz val="9"/>
        <color indexed="8"/>
        <rFont val="宋体"/>
        <family val="3"/>
        <charset val="134"/>
      </rPr>
      <t>▲</t>
    </r>
    <r>
      <rPr>
        <sz val="9"/>
        <color indexed="8"/>
        <rFont val="Times New Roman"/>
        <family val="1"/>
      </rPr>
      <t>4.20+/0.15mm                  (32#)</t>
    </r>
  </si>
  <si>
    <t>See the Attachment 3</t>
  </si>
  <si>
    <r>
      <rPr>
        <sz val="9"/>
        <color indexed="8"/>
        <rFont val="宋体"/>
        <family val="3"/>
        <charset val="134"/>
      </rPr>
      <t>▲</t>
    </r>
    <r>
      <rPr>
        <sz val="9"/>
        <color indexed="8"/>
        <rFont val="Times New Roman"/>
        <family val="1"/>
      </rPr>
      <t>3.25+/0.10mm                         (33#)</t>
    </r>
  </si>
  <si>
    <t>See the Attachment 4</t>
  </si>
  <si>
    <t>8.20+/-0.25mm                    (39#)</t>
  </si>
  <si>
    <r>
      <rPr>
        <sz val="10"/>
        <rFont val="宋体"/>
        <family val="3"/>
        <charset val="134"/>
      </rPr>
      <t>其它（</t>
    </r>
    <r>
      <rPr>
        <sz val="10"/>
        <rFont val="Times New Roman"/>
        <family val="1"/>
      </rPr>
      <t>Other</t>
    </r>
    <r>
      <rPr>
        <sz val="10"/>
        <rFont val="宋体"/>
        <family val="3"/>
        <charset val="134"/>
      </rPr>
      <t>）</t>
    </r>
  </si>
  <si>
    <r>
      <rPr>
        <b/>
        <sz val="12"/>
        <rFont val="Times New Roman"/>
        <family val="1"/>
      </rPr>
      <t>PACKAGING CHECK(</t>
    </r>
    <r>
      <rPr>
        <b/>
        <sz val="12"/>
        <rFont val="楷体_GB2312"/>
        <charset val="134"/>
      </rPr>
      <t>包装检查</t>
    </r>
    <r>
      <rPr>
        <b/>
        <sz val="12"/>
        <rFont val="Times New Roman"/>
        <family val="1"/>
      </rPr>
      <t>)</t>
    </r>
  </si>
  <si>
    <r>
      <rPr>
        <sz val="10"/>
        <rFont val="Times New Roman"/>
        <family val="1"/>
      </rPr>
      <t>Packaging method(</t>
    </r>
    <r>
      <rPr>
        <sz val="10"/>
        <rFont val="楷体_GB2312"/>
        <charset val="134"/>
      </rPr>
      <t>包装方式</t>
    </r>
    <r>
      <rPr>
        <sz val="10"/>
        <rFont val="Times New Roman"/>
        <family val="1"/>
      </rPr>
      <t>):</t>
    </r>
  </si>
  <si>
    <t>See The Photos.</t>
  </si>
  <si>
    <r>
      <rPr>
        <sz val="10"/>
        <rFont val="Times New Roman"/>
        <family val="1"/>
      </rPr>
      <t>Carton Label(</t>
    </r>
    <r>
      <rPr>
        <sz val="10"/>
        <rFont val="宋体"/>
        <family val="3"/>
        <charset val="134"/>
      </rPr>
      <t>标签</t>
    </r>
    <r>
      <rPr>
        <sz val="10"/>
        <rFont val="Times New Roman"/>
        <family val="1"/>
      </rPr>
      <t>)</t>
    </r>
  </si>
  <si>
    <t>See the photo</t>
  </si>
  <si>
    <r>
      <rPr>
        <sz val="10"/>
        <rFont val="Times New Roman"/>
        <family val="1"/>
      </rPr>
      <t>Qty per pallet(</t>
    </r>
    <r>
      <rPr>
        <sz val="10"/>
        <rFont val="宋体"/>
        <family val="3"/>
        <charset val="134"/>
      </rPr>
      <t>每棧板数量</t>
    </r>
    <r>
      <rPr>
        <sz val="10"/>
        <rFont val="Times New Roman"/>
        <family val="1"/>
      </rPr>
      <t>):</t>
    </r>
  </si>
  <si>
    <t>40Carton</t>
  </si>
  <si>
    <r>
      <rPr>
        <sz val="10"/>
        <rFont val="Times New Roman"/>
        <family val="1"/>
      </rPr>
      <t>Carton seal Method(</t>
    </r>
    <r>
      <rPr>
        <sz val="10"/>
        <rFont val="宋体"/>
        <family val="3"/>
        <charset val="134"/>
      </rPr>
      <t>密封方式）</t>
    </r>
  </si>
  <si>
    <t>N/A(not yet pasted)</t>
  </si>
  <si>
    <r>
      <rPr>
        <sz val="10"/>
        <rFont val="Times New Roman"/>
        <family val="1"/>
      </rPr>
      <t>Package status(</t>
    </r>
    <r>
      <rPr>
        <sz val="10"/>
        <rFont val="楷体_GB2312"/>
        <charset val="134"/>
      </rPr>
      <t>包装外观</t>
    </r>
    <r>
      <rPr>
        <sz val="10"/>
        <rFont val="Times New Roman"/>
        <family val="1"/>
      </rPr>
      <t>)</t>
    </r>
  </si>
  <si>
    <r>
      <rPr>
        <sz val="10"/>
        <rFont val="Times New Roman"/>
        <family val="1"/>
      </rPr>
      <t>Qty per carton(</t>
    </r>
    <r>
      <rPr>
        <sz val="10"/>
        <rFont val="楷体_GB2312"/>
        <charset val="134"/>
      </rPr>
      <t>每箱数量</t>
    </r>
    <r>
      <rPr>
        <sz val="10"/>
        <rFont val="Times New Roman"/>
        <family val="1"/>
      </rPr>
      <t xml:space="preserve">):  </t>
    </r>
  </si>
  <si>
    <t>840pcs</t>
  </si>
  <si>
    <r>
      <rPr>
        <b/>
        <sz val="11"/>
        <rFont val="Times New Roman"/>
        <family val="1"/>
      </rPr>
      <t>Inspection Result(</t>
    </r>
    <r>
      <rPr>
        <b/>
        <sz val="11"/>
        <rFont val="宋体"/>
        <family val="3"/>
        <charset val="134"/>
      </rPr>
      <t>检验结果）</t>
    </r>
    <r>
      <rPr>
        <b/>
        <sz val="11"/>
        <rFont val="Times New Roman"/>
        <family val="1"/>
      </rPr>
      <t xml:space="preserve">                                                            Pass(</t>
    </r>
    <r>
      <rPr>
        <b/>
        <sz val="11"/>
        <rFont val="宋体"/>
        <family val="3"/>
        <charset val="134"/>
      </rPr>
      <t>可以接受）</t>
    </r>
    <r>
      <rPr>
        <b/>
        <sz val="11"/>
        <rFont val="Times New Roman"/>
        <family val="1"/>
      </rPr>
      <t xml:space="preserve">                                            Fail(</t>
    </r>
    <r>
      <rPr>
        <b/>
        <sz val="11"/>
        <rFont val="宋体"/>
        <family val="3"/>
        <charset val="134"/>
      </rPr>
      <t>不可接受）</t>
    </r>
    <r>
      <rPr>
        <b/>
        <sz val="11"/>
        <rFont val="Times New Roman"/>
        <family val="1"/>
      </rPr>
      <t xml:space="preserve">                                         reference </t>
    </r>
    <r>
      <rPr>
        <b/>
        <sz val="11"/>
        <rFont val="宋体"/>
        <family val="3"/>
        <charset val="134"/>
      </rPr>
      <t>（参考）</t>
    </r>
    <r>
      <rPr>
        <b/>
        <sz val="11"/>
        <rFont val="Times New Roman"/>
        <family val="1"/>
      </rPr>
      <t xml:space="preserve">              </t>
    </r>
  </si>
  <si>
    <r>
      <rPr>
        <sz val="10"/>
        <rFont val="Times New Roman"/>
        <family val="1"/>
      </rPr>
      <t>SIGNATURE(</t>
    </r>
    <r>
      <rPr>
        <sz val="10"/>
        <rFont val="楷体_GB2312"/>
        <charset val="134"/>
      </rPr>
      <t>签名</t>
    </r>
    <r>
      <rPr>
        <sz val="10"/>
        <rFont val="Times New Roman"/>
        <family val="1"/>
      </rPr>
      <t>):</t>
    </r>
  </si>
  <si>
    <t>luanmei</t>
  </si>
  <si>
    <r>
      <rPr>
        <sz val="10"/>
        <rFont val="Times New Roman"/>
        <family val="1"/>
      </rPr>
      <t>DATE(</t>
    </r>
    <r>
      <rPr>
        <sz val="10"/>
        <rFont val="楷体_GB2312"/>
        <charset val="134"/>
      </rPr>
      <t>时间</t>
    </r>
    <r>
      <rPr>
        <sz val="10"/>
        <rFont val="Times New Roman"/>
        <family val="1"/>
      </rPr>
      <t xml:space="preserve">) </t>
    </r>
  </si>
  <si>
    <r>
      <rPr>
        <b/>
        <sz val="11"/>
        <rFont val="Times New Roman"/>
        <family val="1"/>
      </rPr>
      <t>CHECKING RESULT/COMMENTS(</t>
    </r>
    <r>
      <rPr>
        <b/>
        <sz val="11"/>
        <rFont val="楷体_GB2312"/>
        <charset val="134"/>
      </rPr>
      <t>核查结果</t>
    </r>
    <r>
      <rPr>
        <b/>
        <sz val="11"/>
        <rFont val="Times New Roman"/>
        <family val="1"/>
      </rPr>
      <t>):</t>
    </r>
  </si>
  <si>
    <r>
      <rPr>
        <sz val="10"/>
        <rFont val="Times New Roman"/>
        <family val="1"/>
      </rPr>
      <t>CHECKED BY(</t>
    </r>
    <r>
      <rPr>
        <sz val="10"/>
        <rFont val="楷体_GB2312"/>
        <charset val="134"/>
      </rPr>
      <t>审核者</t>
    </r>
    <r>
      <rPr>
        <sz val="10"/>
        <rFont val="Times New Roman"/>
        <family val="1"/>
      </rPr>
      <t>)</t>
    </r>
  </si>
  <si>
    <r>
      <rPr>
        <b/>
        <sz val="12"/>
        <color indexed="8"/>
        <rFont val="Times New Roman"/>
        <family val="1"/>
      </rPr>
      <t>Attachment Photos(</t>
    </r>
    <r>
      <rPr>
        <b/>
        <sz val="12"/>
        <color indexed="8"/>
        <rFont val="宋体"/>
        <family val="3"/>
        <charset val="134"/>
      </rPr>
      <t>图片附件</t>
    </r>
    <r>
      <rPr>
        <b/>
        <sz val="12"/>
        <color indexed="8"/>
        <rFont val="Times New Roman"/>
        <family val="1"/>
      </rPr>
      <t>)</t>
    </r>
  </si>
  <si>
    <t>Material / Package Information</t>
  </si>
  <si>
    <t>(1) Product Storage &amp; Pallet Package</t>
  </si>
  <si>
    <t>(2) Unit Sample Pakaging</t>
  </si>
  <si>
    <t>(3) Sample</t>
  </si>
  <si>
    <t>(4)  Label</t>
  </si>
  <si>
    <t>(5) Material Report</t>
  </si>
  <si>
    <t>Reliability  Report</t>
  </si>
  <si>
    <t xml:space="preserve"> Factory Inspection report</t>
  </si>
  <si>
    <t>Material ROHS test Report</t>
  </si>
  <si>
    <t>Defect Information</t>
  </si>
  <si>
    <t>量产产品状况检查单</t>
  </si>
  <si>
    <t>产品编号</t>
  </si>
  <si>
    <t>PPAP样品</t>
  </si>
  <si>
    <t>最新签样</t>
  </si>
  <si>
    <t>客户承认PPAP资料</t>
  </si>
  <si>
    <t>工厂PSW</t>
  </si>
  <si>
    <t>工厂SOP</t>
  </si>
  <si>
    <t>工厂SIP</t>
  </si>
  <si>
    <t>受控图纸</t>
  </si>
  <si>
    <t>出货检验规范</t>
  </si>
  <si>
    <t>通用外观
标准</t>
  </si>
  <si>
    <t xml:space="preserve">有最新签样              </t>
  </si>
  <si>
    <t xml:space="preserve">有最新签样            </t>
  </si>
  <si>
    <t>有收到相关资料</t>
  </si>
  <si>
    <t>无收到相关资料</t>
  </si>
  <si>
    <t xml:space="preserve"> X</t>
  </si>
  <si>
    <t>—</t>
  </si>
  <si>
    <t>R</t>
  </si>
  <si>
    <t>控制图</t>
  </si>
  <si>
    <r>
      <rPr>
        <sz val="12"/>
        <rFont val="宋体"/>
        <family val="3"/>
        <charset val="134"/>
      </rPr>
      <t>控制图编号</t>
    </r>
    <r>
      <rPr>
        <sz val="12"/>
        <rFont val="新細明體"/>
        <charset val="136"/>
      </rPr>
      <t>：</t>
    </r>
  </si>
  <si>
    <r>
      <rPr>
        <sz val="14"/>
        <rFont val="新細明體"/>
        <charset val="136"/>
      </rPr>
      <t>制品名</t>
    </r>
    <r>
      <rPr>
        <sz val="14"/>
        <rFont val="宋体"/>
        <family val="3"/>
        <charset val="134"/>
      </rPr>
      <t>称</t>
    </r>
  </si>
  <si>
    <r>
      <rPr>
        <sz val="12"/>
        <rFont val="宋体"/>
        <family val="3"/>
        <charset val="134"/>
      </rPr>
      <t>标准</t>
    </r>
    <r>
      <rPr>
        <sz val="12"/>
        <rFont val="Arial"/>
        <family val="2"/>
      </rPr>
      <t>Std.</t>
    </r>
  </si>
  <si>
    <r>
      <rPr>
        <sz val="9"/>
        <rFont val="新細明體"/>
        <charset val="136"/>
      </rPr>
      <t>群</t>
    </r>
    <r>
      <rPr>
        <sz val="9"/>
        <rFont val="宋体"/>
        <family val="3"/>
        <charset val="134"/>
      </rPr>
      <t>组数</t>
    </r>
    <r>
      <rPr>
        <sz val="9"/>
        <rFont val="新細明體"/>
        <charset val="136"/>
      </rPr>
      <t>大小</t>
    </r>
  </si>
  <si>
    <r>
      <rPr>
        <sz val="10"/>
        <rFont val="新細明體"/>
        <charset val="136"/>
      </rPr>
      <t>管制</t>
    </r>
    <r>
      <rPr>
        <sz val="10"/>
        <rFont val="Arial"/>
        <family val="2"/>
      </rPr>
      <t>Contral</t>
    </r>
  </si>
  <si>
    <r>
      <rPr>
        <sz val="12"/>
        <rFont val="Arial"/>
        <family val="2"/>
      </rPr>
      <t xml:space="preserve">X    </t>
    </r>
    <r>
      <rPr>
        <sz val="12"/>
        <rFont val="宋体"/>
        <family val="3"/>
        <charset val="134"/>
      </rPr>
      <t>图</t>
    </r>
  </si>
  <si>
    <t>图</t>
  </si>
  <si>
    <r>
      <rPr>
        <sz val="10"/>
        <rFont val="新細明體"/>
        <charset val="136"/>
      </rPr>
      <t>制造部</t>
    </r>
    <r>
      <rPr>
        <sz val="10"/>
        <rFont val="宋体"/>
        <family val="3"/>
        <charset val="134"/>
      </rPr>
      <t>门</t>
    </r>
    <r>
      <rPr>
        <sz val="10"/>
        <rFont val="Arial"/>
        <family val="2"/>
      </rPr>
      <t xml:space="preserve"> Department</t>
    </r>
  </si>
  <si>
    <t>OQC</t>
  </si>
  <si>
    <r>
      <rPr>
        <sz val="12"/>
        <rFont val="宋体"/>
        <family val="3"/>
        <charset val="134"/>
      </rPr>
      <t>时间</t>
    </r>
    <r>
      <rPr>
        <sz val="12"/>
        <rFont val="Arial"/>
        <family val="2"/>
      </rPr>
      <t>Time</t>
    </r>
  </si>
  <si>
    <t>Part Name</t>
  </si>
  <si>
    <r>
      <rPr>
        <sz val="10"/>
        <rFont val="新細明體"/>
        <charset val="136"/>
      </rPr>
      <t>上限</t>
    </r>
    <r>
      <rPr>
        <sz val="10"/>
        <rFont val="Arial"/>
        <family val="2"/>
      </rPr>
      <t xml:space="preserve"> USL</t>
    </r>
  </si>
  <si>
    <r>
      <rPr>
        <sz val="10"/>
        <rFont val="新細明體"/>
        <charset val="136"/>
      </rPr>
      <t>上限</t>
    </r>
    <r>
      <rPr>
        <sz val="10"/>
        <rFont val="Arial"/>
        <family val="2"/>
      </rPr>
      <t xml:space="preserve"> UCL</t>
    </r>
  </si>
  <si>
    <r>
      <rPr>
        <sz val="12"/>
        <rFont val="宋体"/>
        <family val="3"/>
        <charset val="134"/>
      </rPr>
      <t>项</t>
    </r>
    <r>
      <rPr>
        <sz val="12"/>
        <rFont val="新細明體"/>
        <charset val="136"/>
      </rPr>
      <t>目</t>
    </r>
    <r>
      <rPr>
        <sz val="12"/>
        <rFont val="Arial"/>
        <family val="2"/>
      </rPr>
      <t>Item</t>
    </r>
  </si>
  <si>
    <t>安装距离：长度</t>
  </si>
  <si>
    <r>
      <rPr>
        <sz val="10"/>
        <rFont val="新細明體"/>
        <charset val="136"/>
      </rPr>
      <t>中心限</t>
    </r>
    <r>
      <rPr>
        <sz val="10"/>
        <rFont val="Arial"/>
        <family val="2"/>
      </rPr>
      <t>CL</t>
    </r>
  </si>
  <si>
    <r>
      <rPr>
        <sz val="10"/>
        <rFont val="宋体"/>
        <family val="3"/>
        <charset val="134"/>
      </rPr>
      <t>总组数</t>
    </r>
    <r>
      <rPr>
        <sz val="10"/>
        <rFont val="Arial"/>
        <family val="2"/>
      </rPr>
      <t>Total</t>
    </r>
  </si>
  <si>
    <r>
      <rPr>
        <sz val="10"/>
        <rFont val="新細明體"/>
        <charset val="136"/>
      </rPr>
      <t>机</t>
    </r>
    <r>
      <rPr>
        <sz val="10"/>
        <rFont val="宋体"/>
        <family val="3"/>
        <charset val="134"/>
      </rPr>
      <t>别</t>
    </r>
    <r>
      <rPr>
        <sz val="10"/>
        <rFont val="Arial"/>
        <family val="2"/>
      </rPr>
      <t xml:space="preserve"> Machine</t>
    </r>
  </si>
  <si>
    <r>
      <rPr>
        <sz val="9"/>
        <rFont val="新細明體"/>
        <charset val="136"/>
      </rPr>
      <t>抽</t>
    </r>
    <r>
      <rPr>
        <sz val="9"/>
        <rFont val="宋体"/>
        <family val="3"/>
        <charset val="134"/>
      </rPr>
      <t>样</t>
    </r>
    <r>
      <rPr>
        <sz val="9"/>
        <rFont val="新細明體"/>
        <charset val="136"/>
      </rPr>
      <t>方法</t>
    </r>
    <r>
      <rPr>
        <sz val="9"/>
        <rFont val="Arial"/>
        <family val="2"/>
      </rPr>
      <t>Sample</t>
    </r>
  </si>
  <si>
    <t xml:space="preserve">Free </t>
  </si>
  <si>
    <r>
      <rPr>
        <sz val="12"/>
        <rFont val="宋体"/>
        <family val="3"/>
        <charset val="134"/>
      </rPr>
      <t>测量单</t>
    </r>
    <r>
      <rPr>
        <sz val="12"/>
        <rFont val="新細明體"/>
        <charset val="136"/>
      </rPr>
      <t>位</t>
    </r>
    <r>
      <rPr>
        <sz val="12"/>
        <rFont val="Arial"/>
        <family val="2"/>
      </rPr>
      <t>Unit</t>
    </r>
  </si>
  <si>
    <t>mm</t>
  </si>
  <si>
    <r>
      <rPr>
        <sz val="10"/>
        <rFont val="新細明體"/>
        <charset val="136"/>
      </rPr>
      <t>下限</t>
    </r>
    <r>
      <rPr>
        <sz val="10"/>
        <rFont val="Arial"/>
        <family val="2"/>
      </rPr>
      <t xml:space="preserve"> LSL</t>
    </r>
  </si>
  <si>
    <r>
      <rPr>
        <sz val="10"/>
        <rFont val="新細明體"/>
        <charset val="136"/>
      </rPr>
      <t>下限</t>
    </r>
    <r>
      <rPr>
        <sz val="10"/>
        <rFont val="Arial"/>
        <family val="2"/>
      </rPr>
      <t xml:space="preserve"> LCL</t>
    </r>
  </si>
  <si>
    <r>
      <rPr>
        <sz val="10"/>
        <rFont val="宋体"/>
        <family val="3"/>
        <charset val="134"/>
      </rPr>
      <t>测</t>
    </r>
    <r>
      <rPr>
        <sz val="10"/>
        <rFont val="新細明體"/>
        <charset val="136"/>
      </rPr>
      <t>定者</t>
    </r>
    <r>
      <rPr>
        <sz val="10"/>
        <rFont val="Arial"/>
        <family val="2"/>
      </rPr>
      <t>Inspector</t>
    </r>
  </si>
  <si>
    <r>
      <rPr>
        <sz val="12"/>
        <rFont val="新細明體"/>
        <charset val="136"/>
      </rPr>
      <t>日</t>
    </r>
    <r>
      <rPr>
        <sz val="12"/>
        <rFont val="Arial"/>
        <family val="2"/>
      </rPr>
      <t xml:space="preserve"> </t>
    </r>
    <r>
      <rPr>
        <sz val="12"/>
        <rFont val="新細明體"/>
        <charset val="136"/>
      </rPr>
      <t>期</t>
    </r>
    <r>
      <rPr>
        <sz val="12"/>
        <rFont val="Arial"/>
        <family val="2"/>
      </rPr>
      <t>Date</t>
    </r>
  </si>
  <si>
    <r>
      <rPr>
        <sz val="11"/>
        <rFont val="細明體"/>
        <charset val="136"/>
      </rPr>
      <t>日期</t>
    </r>
    <r>
      <rPr>
        <sz val="11"/>
        <rFont val="Arial"/>
        <family val="2"/>
      </rPr>
      <t>/</t>
    </r>
  </si>
  <si>
    <t>時間</t>
  </si>
  <si>
    <t>合　　　計</t>
  </si>
  <si>
    <t>批</t>
  </si>
  <si>
    <t>号</t>
  </si>
  <si>
    <t>1</t>
  </si>
  <si>
    <r>
      <rPr>
        <sz val="10"/>
        <rFont val="Arial"/>
        <family val="2"/>
      </rPr>
      <t>Σ</t>
    </r>
    <r>
      <rPr>
        <sz val="10"/>
        <rFont val="新細明體"/>
        <charset val="136"/>
      </rPr>
      <t>Ｘ＝</t>
    </r>
  </si>
  <si>
    <t>样</t>
  </si>
  <si>
    <r>
      <rPr>
        <sz val="10"/>
        <rFont val="Arial"/>
        <family val="2"/>
      </rPr>
      <t>Σ</t>
    </r>
    <r>
      <rPr>
        <sz val="10"/>
        <rFont val="新細明體"/>
        <charset val="136"/>
      </rPr>
      <t>Ｒ＝</t>
    </r>
  </si>
  <si>
    <t>本</t>
  </si>
  <si>
    <t>测</t>
  </si>
  <si>
    <r>
      <rPr>
        <sz val="10"/>
        <rFont val="新細明體"/>
        <charset val="136"/>
      </rPr>
      <t>量</t>
    </r>
    <r>
      <rPr>
        <sz val="10"/>
        <rFont val="宋体"/>
        <family val="3"/>
        <charset val="134"/>
      </rPr>
      <t>测</t>
    </r>
    <r>
      <rPr>
        <sz val="10"/>
        <rFont val="新細明體"/>
        <charset val="136"/>
      </rPr>
      <t>值的判定</t>
    </r>
    <r>
      <rPr>
        <sz val="10"/>
        <rFont val="宋体"/>
        <family val="3"/>
        <charset val="134"/>
      </rPr>
      <t>条件</t>
    </r>
  </si>
  <si>
    <t>定</t>
  </si>
  <si>
    <r>
      <rPr>
        <sz val="10"/>
        <rFont val="Arial"/>
        <family val="2"/>
      </rPr>
      <t xml:space="preserve">&gt;  USL  </t>
    </r>
    <r>
      <rPr>
        <sz val="10"/>
        <color indexed="56"/>
        <rFont val="宋体"/>
        <family val="3"/>
        <charset val="134"/>
      </rPr>
      <t>蓝</t>
    </r>
    <r>
      <rPr>
        <sz val="10"/>
        <color indexed="56"/>
        <rFont val="新細明體"/>
        <charset val="136"/>
      </rPr>
      <t>色</t>
    </r>
  </si>
  <si>
    <t>Dimension</t>
  </si>
  <si>
    <r>
      <rPr>
        <sz val="11"/>
        <rFont val="Arial"/>
        <family val="2"/>
      </rPr>
      <t xml:space="preserve">   </t>
    </r>
    <r>
      <rPr>
        <sz val="11"/>
        <rFont val="新細明體"/>
        <charset val="136"/>
      </rPr>
      <t>Ｎ＝</t>
    </r>
  </si>
  <si>
    <r>
      <rPr>
        <sz val="10"/>
        <rFont val="Arial"/>
        <family val="2"/>
      </rPr>
      <t>Σ</t>
    </r>
    <r>
      <rPr>
        <sz val="10"/>
        <rFont val="新細明體"/>
        <charset val="136"/>
      </rPr>
      <t>Ｘ</t>
    </r>
  </si>
  <si>
    <r>
      <rPr>
        <sz val="12"/>
        <rFont val="Arial"/>
        <family val="2"/>
      </rPr>
      <t xml:space="preserve">     </t>
    </r>
    <r>
      <rPr>
        <sz val="12"/>
        <rFont val="新細明體"/>
        <charset val="136"/>
      </rPr>
      <t>平</t>
    </r>
    <r>
      <rPr>
        <sz val="12"/>
        <rFont val="Arial"/>
        <family val="2"/>
      </rPr>
      <t xml:space="preserve">  </t>
    </r>
    <r>
      <rPr>
        <sz val="12"/>
        <rFont val="新細明體"/>
        <charset val="136"/>
      </rPr>
      <t>　均</t>
    </r>
  </si>
  <si>
    <t>Ｘ</t>
  </si>
  <si>
    <t>Ｘ＝</t>
  </si>
  <si>
    <t>R=</t>
  </si>
  <si>
    <t>x</t>
  </si>
  <si>
    <r>
      <rPr>
        <sz val="12"/>
        <rFont val="新細明體"/>
        <charset val="136"/>
      </rPr>
      <t>預估不良率</t>
    </r>
    <r>
      <rPr>
        <sz val="12"/>
        <rFont val="Arial"/>
        <family val="2"/>
      </rPr>
      <t xml:space="preserve"> (PPM)</t>
    </r>
  </si>
  <si>
    <r>
      <rPr>
        <sz val="12"/>
        <rFont val="新細明體"/>
        <charset val="136"/>
      </rPr>
      <t>管制</t>
    </r>
    <r>
      <rPr>
        <sz val="12"/>
        <rFont val="宋体"/>
        <family val="3"/>
        <charset val="134"/>
      </rPr>
      <t>图</t>
    </r>
  </si>
  <si>
    <t>制程能力分析</t>
  </si>
  <si>
    <t xml:space="preserve"> Std.Dev.=</t>
  </si>
  <si>
    <t xml:space="preserve"> Sigma  =</t>
  </si>
  <si>
    <r>
      <rPr>
        <sz val="12"/>
        <rFont val="新細明體"/>
        <charset val="136"/>
      </rPr>
      <t>ＰＰＫ</t>
    </r>
    <r>
      <rPr>
        <sz val="12"/>
        <rFont val="Arial"/>
        <family val="2"/>
      </rPr>
      <t>=</t>
    </r>
  </si>
  <si>
    <t xml:space="preserve">   PP =</t>
  </si>
  <si>
    <t xml:space="preserve"> Ca =</t>
  </si>
  <si>
    <r>
      <rPr>
        <sz val="12"/>
        <rFont val="新細明體"/>
        <charset val="136"/>
      </rPr>
      <t>ＣＰＫ</t>
    </r>
    <r>
      <rPr>
        <sz val="12"/>
        <rFont val="Arial"/>
        <family val="2"/>
      </rPr>
      <t>=</t>
    </r>
  </si>
  <si>
    <t xml:space="preserve">   CP =</t>
  </si>
  <si>
    <t>Grade =</t>
  </si>
  <si>
    <r>
      <rPr>
        <sz val="12"/>
        <rFont val="宋体"/>
        <family val="3"/>
        <charset val="134"/>
      </rPr>
      <t>备注及原因追查</t>
    </r>
    <r>
      <rPr>
        <sz val="12"/>
        <rFont val="Arial"/>
        <family val="2"/>
      </rPr>
      <t>:</t>
    </r>
  </si>
  <si>
    <t>n</t>
  </si>
  <si>
    <t>d2</t>
  </si>
  <si>
    <t>D3</t>
  </si>
  <si>
    <t>D4</t>
  </si>
  <si>
    <t>A2</t>
  </si>
  <si>
    <t>X</t>
  </si>
  <si>
    <t>UCL</t>
  </si>
  <si>
    <t>CL</t>
  </si>
  <si>
    <t>LCL</t>
  </si>
  <si>
    <t>USL</t>
  </si>
  <si>
    <t>LSL</t>
  </si>
  <si>
    <r>
      <rPr>
        <sz val="12"/>
        <rFont val="宋体"/>
        <family val="3"/>
        <charset val="134"/>
      </rPr>
      <t>规格</t>
    </r>
    <r>
      <rPr>
        <sz val="12"/>
        <rFont val="Arial"/>
        <family val="2"/>
      </rPr>
      <t>Spec.</t>
    </r>
  </si>
  <si>
    <t>安装距离：高度</t>
  </si>
  <si>
    <t>Free</t>
  </si>
  <si>
    <t>安装位：宽度</t>
  </si>
  <si>
    <t>安装位：厚度</t>
  </si>
  <si>
    <t>产品质量审核报告</t>
  </si>
  <si>
    <t>零件号:</t>
  </si>
  <si>
    <t>零件名称</t>
  </si>
  <si>
    <r>
      <rPr>
        <sz val="9"/>
        <rFont val="宋体"/>
        <family val="3"/>
        <charset val="134"/>
      </rPr>
      <t>图纸号及</t>
    </r>
    <r>
      <rPr>
        <sz val="9"/>
        <rFont val="Times New Roman"/>
        <family val="1"/>
      </rPr>
      <t xml:space="preserve">
</t>
    </r>
    <r>
      <rPr>
        <sz val="9"/>
        <rFont val="宋体"/>
        <family val="3"/>
        <charset val="134"/>
      </rPr>
      <t>版本号</t>
    </r>
  </si>
  <si>
    <t>W10551273</t>
  </si>
  <si>
    <t>B</t>
  </si>
  <si>
    <t>取样日期</t>
  </si>
  <si>
    <t>取样地点</t>
  </si>
  <si>
    <r>
      <rPr>
        <b/>
        <sz val="9"/>
        <rFont val="宋体"/>
        <family val="3"/>
        <charset val="134"/>
      </rPr>
      <t>生产日期</t>
    </r>
    <r>
      <rPr>
        <sz val="9"/>
        <rFont val="宋体"/>
        <family val="3"/>
        <charset val="134"/>
      </rPr>
      <t xml:space="preserve">:  </t>
    </r>
  </si>
  <si>
    <t>N/A</t>
  </si>
  <si>
    <r>
      <rPr>
        <sz val="11"/>
        <rFont val="宋体"/>
        <family val="3"/>
        <charset val="134"/>
      </rPr>
      <t xml:space="preserve">产品外形尺寸图示：
</t>
    </r>
    <r>
      <rPr>
        <sz val="9"/>
        <rFont val="宋体"/>
        <family val="3"/>
        <charset val="134"/>
      </rPr>
      <t>备注：先查询该零件号是否提交过PPAP，如有，则采用顾客批准的外形尺寸图；如无，则依照产品企业标准。</t>
    </r>
  </si>
  <si>
    <t xml:space="preserve">         编号
标准</t>
  </si>
  <si>
    <t>测量仪器</t>
  </si>
  <si>
    <t>UNITS</t>
  </si>
  <si>
    <t>Remark</t>
  </si>
  <si>
    <t>最小值</t>
  </si>
  <si>
    <t>最大值</t>
  </si>
  <si>
    <t>模具履历卡</t>
  </si>
  <si>
    <r>
      <rPr>
        <sz val="10"/>
        <rFont val="Times New Roman"/>
        <family val="1"/>
      </rPr>
      <t>2x 6.5</t>
    </r>
    <r>
      <rPr>
        <sz val="10"/>
        <rFont val="宋体"/>
        <family val="3"/>
        <charset val="134"/>
      </rPr>
      <t>±</t>
    </r>
    <r>
      <rPr>
        <sz val="10"/>
        <rFont val="Times New Roman"/>
        <family val="1"/>
      </rPr>
      <t>0.25</t>
    </r>
  </si>
  <si>
    <t>压铸</t>
  </si>
  <si>
    <r>
      <rPr>
        <sz val="10"/>
        <rFont val="Times New Roman"/>
        <family val="1"/>
      </rPr>
      <t>5.00</t>
    </r>
    <r>
      <rPr>
        <sz val="10"/>
        <rFont val="宋体"/>
        <family val="3"/>
        <charset val="134"/>
      </rPr>
      <t>±</t>
    </r>
    <r>
      <rPr>
        <sz val="10"/>
        <rFont val="Times New Roman"/>
        <family val="1"/>
      </rPr>
      <t>0.25</t>
    </r>
  </si>
  <si>
    <r>
      <rPr>
        <sz val="10"/>
        <rFont val="Times New Roman"/>
        <family val="1"/>
      </rPr>
      <t xml:space="preserve">2x </t>
    </r>
    <r>
      <rPr>
        <sz val="10"/>
        <rFont val="宋体"/>
        <family val="3"/>
        <charset val="134"/>
      </rPr>
      <t>￠</t>
    </r>
    <r>
      <rPr>
        <sz val="10"/>
        <rFont val="Times New Roman"/>
        <family val="1"/>
      </rPr>
      <t>2.0±0.5</t>
    </r>
  </si>
  <si>
    <r>
      <rPr>
        <sz val="10"/>
        <rFont val="Times New Roman"/>
        <family val="1"/>
      </rPr>
      <t>8.0</t>
    </r>
    <r>
      <rPr>
        <sz val="10"/>
        <rFont val="宋体"/>
        <family val="3"/>
        <charset val="134"/>
      </rPr>
      <t>±</t>
    </r>
    <r>
      <rPr>
        <sz val="10"/>
        <rFont val="Times New Roman"/>
        <family val="1"/>
      </rPr>
      <t>0.5</t>
    </r>
  </si>
  <si>
    <r>
      <rPr>
        <sz val="10"/>
        <rFont val="Times New Roman"/>
        <family val="1"/>
      </rPr>
      <t>2x 30.8</t>
    </r>
    <r>
      <rPr>
        <sz val="10"/>
        <rFont val="宋体"/>
        <family val="3"/>
        <charset val="134"/>
      </rPr>
      <t>±</t>
    </r>
    <r>
      <rPr>
        <sz val="10"/>
        <rFont val="Times New Roman"/>
        <family val="1"/>
      </rPr>
      <t>0.15</t>
    </r>
  </si>
  <si>
    <t>30.8/30.90</t>
  </si>
  <si>
    <t>30.82/30.78</t>
  </si>
  <si>
    <t>30.81/30.77</t>
  </si>
  <si>
    <t>30.83/30.92</t>
  </si>
  <si>
    <t>30.82/30.74</t>
  </si>
  <si>
    <t>投影仪</t>
  </si>
  <si>
    <r>
      <rPr>
        <sz val="10"/>
        <rFont val="Times New Roman"/>
        <family val="1"/>
      </rPr>
      <t>2x 3</t>
    </r>
    <r>
      <rPr>
        <sz val="10"/>
        <rFont val="宋体"/>
        <family val="3"/>
        <charset val="134"/>
      </rPr>
      <t>°±</t>
    </r>
    <r>
      <rPr>
        <sz val="10"/>
        <rFont val="Times New Roman"/>
        <family val="1"/>
      </rPr>
      <t>1°</t>
    </r>
  </si>
  <si>
    <t>3.81±0.25</t>
  </si>
  <si>
    <t>高度尺</t>
  </si>
  <si>
    <t>20.1±0.5</t>
  </si>
  <si>
    <r>
      <rPr>
        <sz val="10"/>
        <rFont val="Times New Roman"/>
        <family val="1"/>
      </rPr>
      <t>9.1</t>
    </r>
    <r>
      <rPr>
        <sz val="10"/>
        <rFont val="宋体"/>
        <family val="3"/>
        <charset val="134"/>
      </rPr>
      <t>±</t>
    </r>
    <r>
      <rPr>
        <sz val="10"/>
        <rFont val="Times New Roman"/>
        <family val="1"/>
      </rPr>
      <t>0.5</t>
    </r>
  </si>
  <si>
    <r>
      <rPr>
        <sz val="10"/>
        <rFont val="Times New Roman"/>
        <family val="1"/>
      </rPr>
      <t>7.4</t>
    </r>
    <r>
      <rPr>
        <sz val="10"/>
        <rFont val="宋体"/>
        <family val="3"/>
        <charset val="134"/>
      </rPr>
      <t>±</t>
    </r>
    <r>
      <rPr>
        <sz val="10"/>
        <rFont val="Times New Roman"/>
        <family val="1"/>
      </rPr>
      <t>0.5</t>
    </r>
  </si>
  <si>
    <r>
      <rPr>
        <sz val="10"/>
        <rFont val="Times New Roman"/>
        <family val="1"/>
      </rPr>
      <t>27.6</t>
    </r>
    <r>
      <rPr>
        <sz val="10"/>
        <rFont val="宋体"/>
        <family val="3"/>
        <charset val="134"/>
      </rPr>
      <t>±</t>
    </r>
    <r>
      <rPr>
        <sz val="10"/>
        <rFont val="Times New Roman"/>
        <family val="1"/>
      </rPr>
      <t>0.5</t>
    </r>
  </si>
  <si>
    <r>
      <rPr>
        <sz val="10"/>
        <rFont val="Times New Roman"/>
        <family val="1"/>
      </rPr>
      <t>3.0</t>
    </r>
    <r>
      <rPr>
        <sz val="10"/>
        <rFont val="宋体"/>
        <family val="3"/>
        <charset val="134"/>
      </rPr>
      <t>±</t>
    </r>
    <r>
      <rPr>
        <sz val="10"/>
        <rFont val="Times New Roman"/>
        <family val="1"/>
      </rPr>
      <t>0.5</t>
    </r>
  </si>
  <si>
    <t>卡尺</t>
  </si>
  <si>
    <r>
      <rPr>
        <sz val="10"/>
        <rFont val="Times New Roman"/>
        <family val="1"/>
      </rPr>
      <t>1.88</t>
    </r>
    <r>
      <rPr>
        <sz val="10"/>
        <rFont val="宋体"/>
        <family val="3"/>
        <charset val="134"/>
      </rPr>
      <t>±</t>
    </r>
    <r>
      <rPr>
        <sz val="10"/>
        <rFont val="Times New Roman"/>
        <family val="1"/>
      </rPr>
      <t>0.25</t>
    </r>
  </si>
  <si>
    <t>高度规</t>
  </si>
  <si>
    <t>R3.0±0.5</t>
  </si>
  <si>
    <r>
      <rPr>
        <sz val="10"/>
        <rFont val="Times New Roman"/>
        <family val="1"/>
      </rPr>
      <t>16</t>
    </r>
    <r>
      <rPr>
        <sz val="10"/>
        <rFont val="宋体"/>
        <family val="3"/>
        <charset val="134"/>
      </rPr>
      <t>°±</t>
    </r>
    <r>
      <rPr>
        <sz val="10"/>
        <rFont val="Times New Roman"/>
        <family val="1"/>
      </rPr>
      <t>3°</t>
    </r>
  </si>
  <si>
    <r>
      <rPr>
        <sz val="10"/>
        <rFont val="Times New Roman"/>
        <family val="1"/>
      </rPr>
      <t>26.00</t>
    </r>
    <r>
      <rPr>
        <sz val="10"/>
        <rFont val="宋体"/>
        <family val="3"/>
        <charset val="134"/>
      </rPr>
      <t>±</t>
    </r>
    <r>
      <rPr>
        <sz val="10"/>
        <rFont val="Times New Roman"/>
        <family val="1"/>
      </rPr>
      <t>0.25</t>
    </r>
  </si>
  <si>
    <r>
      <rPr>
        <sz val="10"/>
        <rFont val="Times New Roman"/>
        <family val="1"/>
      </rPr>
      <t>20.00</t>
    </r>
    <r>
      <rPr>
        <sz val="10"/>
        <rFont val="宋体"/>
        <family val="3"/>
        <charset val="134"/>
      </rPr>
      <t>±</t>
    </r>
    <r>
      <rPr>
        <sz val="10"/>
        <rFont val="Times New Roman"/>
        <family val="1"/>
      </rPr>
      <t>0.25</t>
    </r>
  </si>
  <si>
    <r>
      <rPr>
        <sz val="10"/>
        <rFont val="Times New Roman"/>
        <family val="1"/>
      </rPr>
      <t>18.00</t>
    </r>
    <r>
      <rPr>
        <sz val="10"/>
        <rFont val="宋体"/>
        <family val="3"/>
        <charset val="134"/>
      </rPr>
      <t>±</t>
    </r>
    <r>
      <rPr>
        <sz val="10"/>
        <rFont val="Times New Roman"/>
        <family val="1"/>
      </rPr>
      <t>0.25</t>
    </r>
  </si>
  <si>
    <r>
      <rPr>
        <sz val="10"/>
        <rFont val="Times New Roman"/>
        <family val="1"/>
      </rPr>
      <t>16.00</t>
    </r>
    <r>
      <rPr>
        <sz val="10"/>
        <rFont val="宋体"/>
        <family val="3"/>
        <charset val="134"/>
      </rPr>
      <t>±</t>
    </r>
    <r>
      <rPr>
        <sz val="10"/>
        <rFont val="Times New Roman"/>
        <family val="1"/>
      </rPr>
      <t>0.25</t>
    </r>
  </si>
  <si>
    <r>
      <rPr>
        <sz val="10"/>
        <rFont val="Times New Roman"/>
        <family val="1"/>
      </rPr>
      <t>32.00</t>
    </r>
    <r>
      <rPr>
        <sz val="10"/>
        <rFont val="宋体"/>
        <family val="3"/>
        <charset val="134"/>
      </rPr>
      <t>±</t>
    </r>
    <r>
      <rPr>
        <sz val="10"/>
        <rFont val="Times New Roman"/>
        <family val="1"/>
      </rPr>
      <t>0.25</t>
    </r>
  </si>
  <si>
    <t>4x R 0.25+0.25</t>
  </si>
  <si>
    <r>
      <rPr>
        <sz val="10"/>
        <rFont val="Times New Roman"/>
        <family val="1"/>
      </rPr>
      <t>2X 5.0</t>
    </r>
    <r>
      <rPr>
        <sz val="10"/>
        <rFont val="宋体"/>
        <family val="3"/>
        <charset val="134"/>
      </rPr>
      <t>±</t>
    </r>
    <r>
      <rPr>
        <sz val="10"/>
        <rFont val="Times New Roman"/>
        <family val="1"/>
      </rPr>
      <t>0.5</t>
    </r>
  </si>
  <si>
    <t>5.04/5.02</t>
  </si>
  <si>
    <t>5.02/5.00</t>
  </si>
  <si>
    <t>5.02/5.02</t>
  </si>
  <si>
    <t>5.00/5.01</t>
  </si>
  <si>
    <t>5.05/5.04</t>
  </si>
  <si>
    <t>5.02/5.03</t>
  </si>
  <si>
    <r>
      <rPr>
        <sz val="10"/>
        <rFont val="Times New Roman"/>
        <family val="1"/>
      </rPr>
      <t>4X R0.3</t>
    </r>
    <r>
      <rPr>
        <sz val="10"/>
        <rFont val="宋体"/>
        <family val="3"/>
        <charset val="134"/>
      </rPr>
      <t>±</t>
    </r>
    <r>
      <rPr>
        <sz val="10"/>
        <rFont val="Times New Roman"/>
        <family val="1"/>
      </rPr>
      <t>0.2</t>
    </r>
  </si>
  <si>
    <t>1.258/0.967
1.268/0.925</t>
  </si>
  <si>
    <t>1.109/0.948
1.192/0.950</t>
  </si>
  <si>
    <t>1.253/0.876
1.195/0.980</t>
  </si>
  <si>
    <t>1.131/0.892
1.146/0.905</t>
  </si>
  <si>
    <t>1.109/0.953
1.423/0.928</t>
  </si>
  <si>
    <t>1.468/0.996
1.637/0.926</t>
  </si>
  <si>
    <t>NG与PPAP一致</t>
  </si>
  <si>
    <r>
      <rPr>
        <sz val="10"/>
        <rFont val="Times New Roman"/>
        <family val="1"/>
      </rPr>
      <t>2X 3.50</t>
    </r>
    <r>
      <rPr>
        <sz val="10"/>
        <rFont val="宋体"/>
        <family val="3"/>
        <charset val="134"/>
      </rPr>
      <t>±</t>
    </r>
    <r>
      <rPr>
        <sz val="10"/>
        <rFont val="Times New Roman"/>
        <family val="1"/>
      </rPr>
      <t>0.25</t>
    </r>
  </si>
  <si>
    <t>2X 1.50±0.25</t>
  </si>
  <si>
    <r>
      <rPr>
        <sz val="10"/>
        <rFont val="Times New Roman"/>
        <family val="1"/>
      </rPr>
      <t>22.0</t>
    </r>
    <r>
      <rPr>
        <sz val="10"/>
        <rFont val="宋体"/>
        <family val="3"/>
        <charset val="134"/>
      </rPr>
      <t>±</t>
    </r>
    <r>
      <rPr>
        <sz val="10"/>
        <rFont val="Times New Roman"/>
        <family val="1"/>
      </rPr>
      <t>0.1</t>
    </r>
  </si>
  <si>
    <t>14.5±0.1</t>
  </si>
  <si>
    <r>
      <rPr>
        <b/>
        <sz val="10"/>
        <color rgb="FF3909E7"/>
        <rFont val="Times New Roman"/>
        <family val="1"/>
      </rPr>
      <t>24.28</t>
    </r>
    <r>
      <rPr>
        <b/>
        <sz val="10"/>
        <color rgb="FF3909E7"/>
        <rFont val="宋体"/>
        <family val="3"/>
        <charset val="134"/>
      </rPr>
      <t>±</t>
    </r>
    <r>
      <rPr>
        <b/>
        <sz val="10"/>
        <color rgb="FF3909E7"/>
        <rFont val="Times New Roman"/>
        <family val="1"/>
      </rPr>
      <t>0.25</t>
    </r>
  </si>
  <si>
    <t>高度规+治具</t>
  </si>
  <si>
    <t>SPC</t>
  </si>
  <si>
    <r>
      <rPr>
        <b/>
        <sz val="10"/>
        <color rgb="FF3909E7"/>
        <rFont val="Times New Roman"/>
        <family val="1"/>
      </rPr>
      <t>5.8</t>
    </r>
    <r>
      <rPr>
        <b/>
        <sz val="10"/>
        <color rgb="FF3909E7"/>
        <rFont val="宋体"/>
        <family val="3"/>
        <charset val="134"/>
      </rPr>
      <t>±</t>
    </r>
    <r>
      <rPr>
        <b/>
        <sz val="10"/>
        <color rgb="FF3909E7"/>
        <rFont val="Times New Roman"/>
        <family val="1"/>
      </rPr>
      <t>0.5</t>
    </r>
  </si>
  <si>
    <r>
      <rPr>
        <b/>
        <sz val="10"/>
        <color rgb="FF3909E7"/>
        <rFont val="Times New Roman"/>
        <family val="1"/>
      </rPr>
      <t>4.2</t>
    </r>
    <r>
      <rPr>
        <b/>
        <sz val="10"/>
        <color rgb="FF3909E7"/>
        <rFont val="宋体"/>
        <family val="3"/>
        <charset val="134"/>
      </rPr>
      <t>±</t>
    </r>
    <r>
      <rPr>
        <b/>
        <sz val="10"/>
        <color rgb="FF3909E7"/>
        <rFont val="Times New Roman"/>
        <family val="1"/>
      </rPr>
      <t>0.15</t>
    </r>
  </si>
  <si>
    <r>
      <rPr>
        <b/>
        <sz val="10"/>
        <color rgb="FF3909E7"/>
        <rFont val="Times New Roman"/>
        <family val="1"/>
      </rPr>
      <t>3.25</t>
    </r>
    <r>
      <rPr>
        <b/>
        <sz val="10"/>
        <color rgb="FF3909E7"/>
        <rFont val="宋体"/>
        <family val="3"/>
        <charset val="134"/>
      </rPr>
      <t>±</t>
    </r>
    <r>
      <rPr>
        <b/>
        <sz val="10"/>
        <color rgb="FF3909E7"/>
        <rFont val="Times New Roman"/>
        <family val="1"/>
      </rPr>
      <t>0.1</t>
    </r>
  </si>
  <si>
    <r>
      <rPr>
        <sz val="10"/>
        <rFont val="Times New Roman"/>
        <family val="1"/>
      </rPr>
      <t>R1.25</t>
    </r>
    <r>
      <rPr>
        <sz val="10"/>
        <rFont val="宋体"/>
        <family val="3"/>
        <charset val="134"/>
      </rPr>
      <t>±</t>
    </r>
    <r>
      <rPr>
        <sz val="10"/>
        <rFont val="Times New Roman"/>
        <family val="1"/>
      </rPr>
      <t>0.25</t>
    </r>
  </si>
  <si>
    <t>30°±1°</t>
  </si>
  <si>
    <r>
      <rPr>
        <sz val="10"/>
        <rFont val="Times New Roman"/>
        <family val="1"/>
      </rPr>
      <t>5.6</t>
    </r>
    <r>
      <rPr>
        <sz val="10"/>
        <rFont val="宋体"/>
        <family val="3"/>
        <charset val="134"/>
      </rPr>
      <t>±</t>
    </r>
    <r>
      <rPr>
        <sz val="10"/>
        <rFont val="Times New Roman"/>
        <family val="1"/>
      </rPr>
      <t>0.2</t>
    </r>
  </si>
  <si>
    <t>75°±1°</t>
  </si>
  <si>
    <t>剖开或三次元</t>
  </si>
  <si>
    <r>
      <rPr>
        <sz val="10"/>
        <rFont val="Times New Roman"/>
        <family val="1"/>
      </rPr>
      <t>R1.3</t>
    </r>
    <r>
      <rPr>
        <sz val="10"/>
        <rFont val="宋体"/>
        <family val="3"/>
        <charset val="134"/>
      </rPr>
      <t>±</t>
    </r>
    <r>
      <rPr>
        <sz val="10"/>
        <rFont val="Times New Roman"/>
        <family val="1"/>
      </rPr>
      <t>0.5</t>
    </r>
  </si>
  <si>
    <r>
      <rPr>
        <sz val="10"/>
        <rFont val="Times New Roman"/>
        <family val="1"/>
      </rPr>
      <t>8.20</t>
    </r>
    <r>
      <rPr>
        <sz val="10"/>
        <rFont val="宋体"/>
        <family val="3"/>
        <charset val="134"/>
      </rPr>
      <t>±</t>
    </r>
    <r>
      <rPr>
        <sz val="10"/>
        <rFont val="Times New Roman"/>
        <family val="1"/>
      </rPr>
      <t>0.25</t>
    </r>
  </si>
  <si>
    <r>
      <rPr>
        <sz val="10"/>
        <rFont val="Times New Roman"/>
        <family val="1"/>
      </rPr>
      <t>18.0</t>
    </r>
    <r>
      <rPr>
        <sz val="10"/>
        <rFont val="宋体"/>
        <family val="3"/>
        <charset val="134"/>
      </rPr>
      <t>±</t>
    </r>
    <r>
      <rPr>
        <sz val="10"/>
        <rFont val="Times New Roman"/>
        <family val="1"/>
      </rPr>
      <t>0.5</t>
    </r>
  </si>
  <si>
    <t>60°±1°</t>
  </si>
  <si>
    <r>
      <rPr>
        <sz val="10"/>
        <rFont val="Times New Roman"/>
        <family val="1"/>
      </rPr>
      <t>3.57</t>
    </r>
    <r>
      <rPr>
        <sz val="10"/>
        <rFont val="宋体"/>
        <family val="3"/>
        <charset val="134"/>
      </rPr>
      <t>±</t>
    </r>
    <r>
      <rPr>
        <sz val="10"/>
        <rFont val="Times New Roman"/>
        <family val="1"/>
      </rPr>
      <t>0.25</t>
    </r>
  </si>
  <si>
    <r>
      <rPr>
        <sz val="10"/>
        <rFont val="Times New Roman"/>
        <family val="1"/>
      </rPr>
      <t>0.53</t>
    </r>
    <r>
      <rPr>
        <sz val="10"/>
        <rFont val="宋体"/>
        <family val="3"/>
        <charset val="134"/>
      </rPr>
      <t>±</t>
    </r>
    <r>
      <rPr>
        <sz val="10"/>
        <rFont val="Times New Roman"/>
        <family val="1"/>
      </rPr>
      <t>0.25</t>
    </r>
  </si>
  <si>
    <r>
      <rPr>
        <sz val="10"/>
        <rFont val="Times New Roman"/>
        <family val="1"/>
      </rPr>
      <t>2.10</t>
    </r>
    <r>
      <rPr>
        <sz val="10"/>
        <rFont val="宋体"/>
        <family val="3"/>
        <charset val="134"/>
      </rPr>
      <t>±</t>
    </r>
    <r>
      <rPr>
        <sz val="10"/>
        <rFont val="Times New Roman"/>
        <family val="1"/>
      </rPr>
      <t>0.25</t>
    </r>
  </si>
  <si>
    <r>
      <rPr>
        <sz val="10"/>
        <rFont val="Times New Roman"/>
        <family val="1"/>
      </rPr>
      <t>2.70</t>
    </r>
    <r>
      <rPr>
        <sz val="10"/>
        <rFont val="宋体"/>
        <family val="3"/>
        <charset val="134"/>
      </rPr>
      <t>±</t>
    </r>
    <r>
      <rPr>
        <sz val="10"/>
        <rFont val="Times New Roman"/>
        <family val="1"/>
      </rPr>
      <t>0.25</t>
    </r>
  </si>
  <si>
    <t>NOTE.1</t>
  </si>
  <si>
    <t>OK</t>
  </si>
  <si>
    <t>NOTE.2</t>
  </si>
  <si>
    <t>NOTE.3</t>
  </si>
  <si>
    <t>NOTE.4</t>
  </si>
  <si>
    <t>NOTE.5</t>
  </si>
  <si>
    <t>NOTE.6</t>
  </si>
  <si>
    <t>NOTE.7</t>
  </si>
  <si>
    <t>NOTE.8</t>
  </si>
  <si>
    <t>NOTE.9</t>
  </si>
  <si>
    <t>NOTE.10</t>
  </si>
</sst>
</file>

<file path=xl/styles.xml><?xml version="1.0" encoding="utf-8"?>
<styleSheet xmlns="http://schemas.openxmlformats.org/spreadsheetml/2006/main">
  <numFmts count="14">
    <numFmt numFmtId="176" formatCode="0.00_);[Red]\(0.00\)"/>
    <numFmt numFmtId="177" formatCode="0.000"/>
    <numFmt numFmtId="178" formatCode="0.000_ "/>
    <numFmt numFmtId="179" formatCode="0_ "/>
    <numFmt numFmtId="180" formatCode="0.000_);[Red]\(0.000\)"/>
    <numFmt numFmtId="181" formatCode="[$-409]dd/mmm/yy;@"/>
    <numFmt numFmtId="184" formatCode="yyyy/m/d;@"/>
    <numFmt numFmtId="185" formatCode="[$-409]d/mmm/yy;@"/>
    <numFmt numFmtId="186" formatCode="0.00_ "/>
    <numFmt numFmtId="187" formatCode="0_);[Red]\(0\)"/>
    <numFmt numFmtId="188" formatCode="[$-409]d\-mmm\-yy;@"/>
    <numFmt numFmtId="189" formatCode="0.00_);\(0.00\)"/>
    <numFmt numFmtId="190" formatCode="0.0"/>
    <numFmt numFmtId="191" formatCode="[$-409]dd\-mmm\-yy;@"/>
  </numFmts>
  <fonts count="103">
    <font>
      <sz val="12"/>
      <name val="宋体"/>
      <charset val="134"/>
    </font>
    <font>
      <sz val="10"/>
      <name val="Arial"/>
      <family val="2"/>
    </font>
    <font>
      <sz val="10"/>
      <name val="宋体"/>
      <charset val="134"/>
    </font>
    <font>
      <sz val="10"/>
      <name val="Times New Roman"/>
      <family val="1"/>
    </font>
    <font>
      <b/>
      <sz val="16"/>
      <name val="宋体"/>
      <charset val="134"/>
    </font>
    <font>
      <b/>
      <sz val="11"/>
      <name val="宋体"/>
      <charset val="134"/>
    </font>
    <font>
      <b/>
      <sz val="9"/>
      <name val="宋体"/>
      <charset val="134"/>
    </font>
    <font>
      <sz val="11"/>
      <color theme="1"/>
      <name val="宋体"/>
      <charset val="134"/>
    </font>
    <font>
      <sz val="9"/>
      <name val="Times New Roman"/>
      <family val="1"/>
    </font>
    <font>
      <sz val="9"/>
      <name val="宋体"/>
      <charset val="134"/>
    </font>
    <font>
      <sz val="11"/>
      <name val="宋体"/>
      <charset val="134"/>
    </font>
    <font>
      <sz val="12"/>
      <color indexed="8"/>
      <name val="宋体"/>
      <charset val="134"/>
    </font>
    <font>
      <sz val="10"/>
      <color rgb="FF3909E7"/>
      <name val="Times New Roman"/>
      <family val="1"/>
    </font>
    <font>
      <sz val="10"/>
      <color indexed="8"/>
      <name val="Times New Roman"/>
      <family val="1"/>
    </font>
    <font>
      <sz val="10"/>
      <color rgb="FFFF0000"/>
      <name val="Times New Roman"/>
      <family val="1"/>
    </font>
    <font>
      <b/>
      <sz val="10"/>
      <color rgb="FF3909E7"/>
      <name val="Times New Roman"/>
      <family val="1"/>
    </font>
    <font>
      <sz val="9"/>
      <color theme="1"/>
      <name val="Arial"/>
      <family val="2"/>
    </font>
    <font>
      <sz val="10"/>
      <color rgb="FF3909E7"/>
      <name val="宋体"/>
      <charset val="134"/>
    </font>
    <font>
      <sz val="10"/>
      <color indexed="8"/>
      <name val="宋体"/>
      <charset val="134"/>
    </font>
    <font>
      <sz val="10"/>
      <color rgb="FFFF0000"/>
      <name val="宋体"/>
      <charset val="134"/>
    </font>
    <font>
      <b/>
      <sz val="10"/>
      <color rgb="FF3909E7"/>
      <name val="宋体"/>
      <charset val="134"/>
    </font>
    <font>
      <sz val="12"/>
      <name val="Arial"/>
      <family val="2"/>
    </font>
    <font>
      <b/>
      <sz val="16"/>
      <name val="Arial"/>
      <family val="2"/>
    </font>
    <font>
      <b/>
      <sz val="18"/>
      <name val="Arial"/>
      <family val="2"/>
    </font>
    <font>
      <b/>
      <sz val="12"/>
      <name val="Arial"/>
      <family val="2"/>
    </font>
    <font>
      <u/>
      <sz val="16"/>
      <name val="Arial"/>
      <family val="2"/>
    </font>
    <font>
      <u/>
      <sz val="12"/>
      <name val="Arial"/>
      <family val="2"/>
    </font>
    <font>
      <sz val="14"/>
      <name val="新細明體"/>
      <charset val="136"/>
    </font>
    <font>
      <sz val="14"/>
      <name val="Arial"/>
      <family val="2"/>
    </font>
    <font>
      <sz val="18"/>
      <name val="Arial"/>
      <family val="2"/>
    </font>
    <font>
      <sz val="11"/>
      <name val="細明體"/>
      <charset val="136"/>
    </font>
    <font>
      <sz val="11"/>
      <name val="新細明體"/>
      <charset val="136"/>
    </font>
    <font>
      <sz val="12"/>
      <name val="新細明體"/>
      <charset val="136"/>
    </font>
    <font>
      <sz val="9"/>
      <color theme="1"/>
      <name val="宋体"/>
      <family val="3"/>
      <charset val="134"/>
      <scheme val="minor"/>
    </font>
    <font>
      <sz val="9"/>
      <name val="Arial"/>
      <family val="2"/>
    </font>
    <font>
      <sz val="10"/>
      <name val="新細明體"/>
      <charset val="136"/>
    </font>
    <font>
      <sz val="72"/>
      <name val="Arial"/>
      <family val="2"/>
    </font>
    <font>
      <sz val="11"/>
      <name val="Arial"/>
      <family val="2"/>
    </font>
    <font>
      <b/>
      <sz val="10"/>
      <color indexed="9"/>
      <name val="Arial"/>
      <family val="2"/>
    </font>
    <font>
      <sz val="9"/>
      <color indexed="9"/>
      <name val="Arial"/>
      <family val="2"/>
    </font>
    <font>
      <sz val="12"/>
      <color indexed="9"/>
      <name val="Arial"/>
      <family val="2"/>
    </font>
    <font>
      <b/>
      <u/>
      <sz val="12"/>
      <name val="Arial"/>
      <family val="2"/>
    </font>
    <font>
      <sz val="20"/>
      <name val="Arial"/>
      <family val="2"/>
    </font>
    <font>
      <b/>
      <sz val="20"/>
      <name val="Arial"/>
      <family val="2"/>
    </font>
    <font>
      <sz val="9"/>
      <name val="新細明體"/>
      <charset val="136"/>
    </font>
    <font>
      <sz val="16"/>
      <name val="宋体"/>
      <family val="3"/>
      <charset val="134"/>
    </font>
    <font>
      <sz val="16"/>
      <name val="Arial"/>
      <family val="2"/>
    </font>
    <font>
      <sz val="8"/>
      <name val="新細明體"/>
      <charset val="136"/>
    </font>
    <font>
      <sz val="12"/>
      <color indexed="12"/>
      <name val="Arial"/>
      <family val="2"/>
    </font>
    <font>
      <b/>
      <i/>
      <sz val="12"/>
      <name val="Arial"/>
      <family val="2"/>
    </font>
    <font>
      <b/>
      <sz val="11"/>
      <name val="Arial"/>
      <family val="2"/>
    </font>
    <font>
      <sz val="10"/>
      <color indexed="12"/>
      <name val="Arial"/>
      <family val="2"/>
    </font>
    <font>
      <b/>
      <sz val="12"/>
      <color indexed="12"/>
      <name val="Arial"/>
      <family val="2"/>
    </font>
    <font>
      <i/>
      <sz val="11"/>
      <color theme="1"/>
      <name val="宋体"/>
      <family val="3"/>
      <charset val="134"/>
      <scheme val="minor"/>
    </font>
    <font>
      <sz val="18"/>
      <color theme="1"/>
      <name val="宋体"/>
      <family val="3"/>
      <charset val="134"/>
      <scheme val="minor"/>
    </font>
    <font>
      <sz val="11"/>
      <color theme="1"/>
      <name val="宋体"/>
      <family val="3"/>
      <charset val="134"/>
      <scheme val="minor"/>
    </font>
    <font>
      <sz val="10"/>
      <color theme="1"/>
      <name val="宋体"/>
      <family val="3"/>
      <charset val="134"/>
      <scheme val="minor"/>
    </font>
    <font>
      <sz val="12"/>
      <name val="Times New Roman"/>
      <family val="1"/>
    </font>
    <font>
      <b/>
      <sz val="10"/>
      <name val="Times New Roman"/>
      <family val="1"/>
    </font>
    <font>
      <b/>
      <sz val="14"/>
      <name val="Times New Roman"/>
      <family val="1"/>
    </font>
    <font>
      <b/>
      <sz val="16"/>
      <name val="Times New Roman"/>
      <family val="1"/>
    </font>
    <font>
      <b/>
      <sz val="12"/>
      <name val="Times New Roman"/>
      <family val="1"/>
    </font>
    <font>
      <b/>
      <sz val="12"/>
      <color indexed="8"/>
      <name val="Times New Roman"/>
      <family val="1"/>
    </font>
    <font>
      <sz val="11"/>
      <name val="Times New Roman"/>
      <family val="1"/>
    </font>
    <font>
      <sz val="11"/>
      <color indexed="8"/>
      <name val="Times New Roman"/>
      <family val="1"/>
    </font>
    <font>
      <b/>
      <sz val="11"/>
      <color indexed="8"/>
      <name val="Times New Roman"/>
      <family val="1"/>
    </font>
    <font>
      <b/>
      <sz val="10"/>
      <color indexed="8"/>
      <name val="Times New Roman"/>
      <family val="1"/>
    </font>
    <font>
      <b/>
      <sz val="11"/>
      <name val="Times New Roman"/>
      <family val="1"/>
    </font>
    <font>
      <sz val="10"/>
      <color theme="1"/>
      <name val="Times New Roman"/>
      <family val="1"/>
    </font>
    <font>
      <sz val="9"/>
      <color indexed="8"/>
      <name val="Times New Roman"/>
      <family val="1"/>
    </font>
    <font>
      <b/>
      <sz val="10"/>
      <color theme="1"/>
      <name val="宋体"/>
      <family val="3"/>
      <charset val="134"/>
    </font>
    <font>
      <b/>
      <sz val="10"/>
      <color theme="1"/>
      <name val="Times New Roman"/>
      <family val="1"/>
    </font>
    <font>
      <b/>
      <sz val="10"/>
      <color indexed="10"/>
      <name val="Times New Roman"/>
      <family val="1"/>
    </font>
    <font>
      <b/>
      <sz val="11"/>
      <color theme="1"/>
      <name val="Times New Roman"/>
      <family val="1"/>
    </font>
    <font>
      <sz val="11"/>
      <color indexed="10"/>
      <name val="Times New Roman"/>
      <family val="1"/>
    </font>
    <font>
      <sz val="12"/>
      <color indexed="8"/>
      <name val="Times New Roman"/>
      <family val="1"/>
    </font>
    <font>
      <sz val="12"/>
      <name val="Script MT Bold"/>
      <family val="1"/>
    </font>
    <font>
      <b/>
      <sz val="20"/>
      <name val="Times New Roman"/>
      <family val="1"/>
    </font>
    <font>
      <sz val="11.25"/>
      <color rgb="FF000000"/>
      <name val="宋体"/>
      <family val="3"/>
      <charset val="134"/>
    </font>
    <font>
      <sz val="10"/>
      <color theme="1"/>
      <name val="宋体"/>
      <family val="3"/>
      <charset val="134"/>
    </font>
    <font>
      <sz val="10"/>
      <name val="Script MT Bold"/>
      <family val="1"/>
    </font>
    <font>
      <b/>
      <sz val="20"/>
      <name val="宋体"/>
      <family val="3"/>
      <charset val="134"/>
    </font>
    <font>
      <u/>
      <sz val="11"/>
      <color rgb="FF0000FF"/>
      <name val="宋体"/>
      <family val="3"/>
      <charset val="134"/>
      <scheme val="minor"/>
    </font>
    <font>
      <u/>
      <sz val="12"/>
      <color indexed="12"/>
      <name val="宋体"/>
      <family val="3"/>
      <charset val="134"/>
    </font>
    <font>
      <sz val="14"/>
      <name val="宋体"/>
      <family val="3"/>
      <charset val="134"/>
    </font>
    <font>
      <sz val="10"/>
      <color indexed="56"/>
      <name val="宋体"/>
      <family val="3"/>
      <charset val="134"/>
    </font>
    <font>
      <sz val="10"/>
      <color indexed="56"/>
      <name val="新細明體"/>
      <charset val="136"/>
    </font>
    <font>
      <sz val="10"/>
      <name val="楷体_GB2312"/>
      <charset val="134"/>
    </font>
    <font>
      <b/>
      <sz val="11"/>
      <name val="楷体_GB2312"/>
      <charset val="134"/>
    </font>
    <font>
      <b/>
      <sz val="12"/>
      <name val="楷体_GB2312"/>
      <charset val="134"/>
    </font>
    <font>
      <b/>
      <sz val="10"/>
      <name val="宋体"/>
      <family val="3"/>
      <charset val="134"/>
    </font>
    <font>
      <sz val="9"/>
      <color indexed="8"/>
      <name val="宋体"/>
      <family val="3"/>
      <charset val="134"/>
    </font>
    <font>
      <vertAlign val="superscript"/>
      <sz val="9"/>
      <color indexed="8"/>
      <name val="Times New Roman"/>
      <family val="1"/>
    </font>
    <font>
      <b/>
      <sz val="12"/>
      <color indexed="8"/>
      <name val="宋体"/>
      <family val="3"/>
      <charset val="134"/>
    </font>
    <font>
      <sz val="12"/>
      <name val="宋体"/>
      <family val="3"/>
      <charset val="134"/>
    </font>
    <font>
      <b/>
      <sz val="11"/>
      <name val="宋体"/>
      <family val="3"/>
      <charset val="134"/>
    </font>
    <font>
      <sz val="10"/>
      <name val="宋体"/>
      <family val="3"/>
      <charset val="134"/>
    </font>
    <font>
      <b/>
      <sz val="16"/>
      <name val="宋体"/>
      <family val="3"/>
      <charset val="134"/>
    </font>
    <font>
      <sz val="10"/>
      <color indexed="8"/>
      <name val="宋体"/>
      <family val="3"/>
      <charset val="134"/>
    </font>
    <font>
      <sz val="9"/>
      <name val="宋体"/>
      <family val="3"/>
      <charset val="134"/>
    </font>
    <font>
      <b/>
      <sz val="9"/>
      <name val="宋体"/>
      <family val="3"/>
      <charset val="134"/>
    </font>
    <font>
      <sz val="11"/>
      <name val="宋体"/>
      <family val="3"/>
      <charset val="134"/>
    </font>
    <font>
      <b/>
      <sz val="10"/>
      <color rgb="FF3909E7"/>
      <name val="宋体"/>
      <family val="3"/>
      <charset val="134"/>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00B0F0"/>
        <bgColor indexed="64"/>
      </patternFill>
    </fill>
    <fill>
      <patternFill patternType="solid">
        <fgColor theme="8" tint="0.79995117038483843"/>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rgb="FFCCFF99"/>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6" tint="0.39994506668294322"/>
        <bgColor indexed="64"/>
      </patternFill>
    </fill>
  </fills>
  <borders count="67">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top style="thin">
        <color auto="1"/>
      </top>
      <bottom/>
      <diagonal/>
    </border>
    <border>
      <left/>
      <right/>
      <top style="thin">
        <color auto="1"/>
      </top>
      <bottom/>
      <diagonal/>
    </border>
    <border diagonalDown="1">
      <left style="thin">
        <color auto="1"/>
      </left>
      <right/>
      <top style="thin">
        <color auto="1"/>
      </top>
      <bottom/>
      <diagonal style="thin">
        <color auto="1"/>
      </diagonal>
    </border>
    <border>
      <left style="thin">
        <color auto="1"/>
      </left>
      <right style="thin">
        <color auto="1"/>
      </right>
      <top style="thin">
        <color auto="1"/>
      </top>
      <bottom/>
      <diagonal/>
    </border>
    <border>
      <left/>
      <right style="medium">
        <color auto="1"/>
      </right>
      <top style="medium">
        <color auto="1"/>
      </top>
      <bottom/>
      <diagonal/>
    </border>
    <border>
      <left/>
      <right style="medium">
        <color auto="1"/>
      </right>
      <top/>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medium">
        <color auto="1"/>
      </right>
      <top style="thin">
        <color auto="1"/>
      </top>
      <bottom/>
      <diagonal/>
    </border>
    <border>
      <left style="thin">
        <color auto="1"/>
      </left>
      <right/>
      <top style="thin">
        <color auto="1"/>
      </top>
      <bottom style="thin">
        <color auto="1"/>
      </bottom>
      <diagonal/>
    </border>
    <border>
      <left/>
      <right style="thin">
        <color auto="1"/>
      </right>
      <top style="medium">
        <color auto="1"/>
      </top>
      <bottom/>
      <diagonal/>
    </border>
    <border>
      <left style="thin">
        <color auto="1"/>
      </left>
      <right/>
      <top style="medium">
        <color auto="1"/>
      </top>
      <bottom/>
      <diagonal/>
    </border>
    <border>
      <left style="medium">
        <color auto="1"/>
      </left>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right style="hair">
        <color auto="1"/>
      </right>
      <top style="thin">
        <color auto="1"/>
      </top>
      <bottom style="thin">
        <color auto="1"/>
      </bottom>
      <diagonal/>
    </border>
    <border>
      <left/>
      <right style="hair">
        <color auto="1"/>
      </right>
      <top style="thin">
        <color auto="1"/>
      </top>
      <bottom/>
      <diagonal/>
    </border>
    <border>
      <left style="medium">
        <color auto="1"/>
      </left>
      <right style="thin">
        <color auto="1"/>
      </right>
      <top/>
      <bottom/>
      <diagonal/>
    </border>
    <border>
      <left style="hair">
        <color auto="1"/>
      </left>
      <right style="hair">
        <color auto="1"/>
      </right>
      <top style="hair">
        <color auto="1"/>
      </top>
      <bottom style="hair">
        <color auto="1"/>
      </bottom>
      <diagonal/>
    </border>
    <border>
      <left style="medium">
        <color auto="1"/>
      </left>
      <right style="thin">
        <color auto="1"/>
      </right>
      <top/>
      <bottom style="thin">
        <color auto="1"/>
      </bottom>
      <diagonal/>
    </border>
    <border>
      <left style="thin">
        <color auto="1"/>
      </left>
      <right style="hair">
        <color auto="1"/>
      </right>
      <top/>
      <bottom style="thin">
        <color auto="1"/>
      </bottom>
      <diagonal/>
    </border>
    <border>
      <left style="hair">
        <color auto="1"/>
      </left>
      <right style="hair">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right style="thin">
        <color auto="1"/>
      </right>
      <top/>
      <bottom/>
      <diagonal/>
    </border>
    <border>
      <left style="thin">
        <color auto="1"/>
      </left>
      <right/>
      <top/>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bottom style="medium">
        <color auto="1"/>
      </bottom>
      <diagonal/>
    </border>
    <border>
      <left style="hair">
        <color auto="1"/>
      </left>
      <right style="hair">
        <color auto="1"/>
      </right>
      <top/>
      <bottom style="hair">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bottom/>
      <diagonal/>
    </border>
    <border>
      <left style="double">
        <color auto="1"/>
      </left>
      <right style="thin">
        <color auto="1"/>
      </right>
      <top style="thin">
        <color auto="1"/>
      </top>
      <bottom style="thin">
        <color auto="1"/>
      </bottom>
      <diagonal/>
    </border>
    <border>
      <left style="double">
        <color auto="1"/>
      </left>
      <right/>
      <top style="thin">
        <color auto="1"/>
      </top>
      <bottom/>
      <diagonal/>
    </border>
    <border>
      <left style="double">
        <color auto="1"/>
      </left>
      <right/>
      <top/>
      <bottom/>
      <diagonal/>
    </border>
    <border>
      <left style="double">
        <color auto="1"/>
      </left>
      <right/>
      <top/>
      <bottom style="thin">
        <color auto="1"/>
      </bottom>
      <diagonal/>
    </border>
    <border>
      <left style="thin">
        <color auto="1"/>
      </left>
      <right style="double">
        <color auto="1"/>
      </right>
      <top style="thin">
        <color auto="1"/>
      </top>
      <bottom style="thin">
        <color auto="1"/>
      </bottom>
      <diagonal/>
    </border>
    <border>
      <left style="double">
        <color auto="1"/>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s>
  <cellStyleXfs count="31">
    <xf numFmtId="181" fontId="0" fillId="0" borderId="0"/>
    <xf numFmtId="179" fontId="94" fillId="0" borderId="0">
      <alignment vertical="center"/>
    </xf>
    <xf numFmtId="179" fontId="94" fillId="0" borderId="0">
      <alignment vertical="center"/>
    </xf>
    <xf numFmtId="0" fontId="82" fillId="0" borderId="0" applyNumberFormat="0" applyFill="0" applyBorder="0" applyAlignment="0" applyProtection="0">
      <alignment vertical="center"/>
    </xf>
    <xf numFmtId="179" fontId="94" fillId="0" borderId="0">
      <alignment vertical="center"/>
    </xf>
    <xf numFmtId="0" fontId="32" fillId="0" borderId="0"/>
    <xf numFmtId="179" fontId="94" fillId="0" borderId="0">
      <alignment vertical="center"/>
    </xf>
    <xf numFmtId="179" fontId="94" fillId="0" borderId="0">
      <alignment vertical="center"/>
    </xf>
    <xf numFmtId="0" fontId="94" fillId="0" borderId="0">
      <alignment vertical="center"/>
    </xf>
    <xf numFmtId="179" fontId="94" fillId="0" borderId="0">
      <alignment vertical="center"/>
    </xf>
    <xf numFmtId="179" fontId="94" fillId="0" borderId="0">
      <alignment vertical="center"/>
    </xf>
    <xf numFmtId="179" fontId="94" fillId="0" borderId="0">
      <alignment vertical="center"/>
    </xf>
    <xf numFmtId="179" fontId="94" fillId="0" borderId="0">
      <alignment vertical="center"/>
    </xf>
    <xf numFmtId="181" fontId="94" fillId="0" borderId="0"/>
    <xf numFmtId="181" fontId="94" fillId="0" borderId="0">
      <alignment vertical="center"/>
    </xf>
    <xf numFmtId="177" fontId="94" fillId="0" borderId="0">
      <alignment vertical="center"/>
    </xf>
    <xf numFmtId="179" fontId="94" fillId="0" borderId="0">
      <alignment vertical="center"/>
    </xf>
    <xf numFmtId="181" fontId="94" fillId="0" borderId="0">
      <alignment vertical="center"/>
    </xf>
    <xf numFmtId="181" fontId="57" fillId="0" borderId="0"/>
    <xf numFmtId="181" fontId="94" fillId="0" borderId="0"/>
    <xf numFmtId="0" fontId="55" fillId="0" borderId="0">
      <alignment vertical="center"/>
    </xf>
    <xf numFmtId="0" fontId="55" fillId="0" borderId="0">
      <alignment vertical="center"/>
    </xf>
    <xf numFmtId="179" fontId="94" fillId="0" borderId="0">
      <alignment vertical="center"/>
    </xf>
    <xf numFmtId="179" fontId="94" fillId="0" borderId="0">
      <alignment vertical="center"/>
    </xf>
    <xf numFmtId="181" fontId="94" fillId="0" borderId="0">
      <alignment vertical="center"/>
    </xf>
    <xf numFmtId="179" fontId="83" fillId="0" borderId="0" applyNumberFormat="0" applyFill="0" applyBorder="0" applyAlignment="0" applyProtection="0">
      <alignment vertical="top"/>
      <protection locked="0"/>
    </xf>
    <xf numFmtId="179" fontId="83" fillId="0" borderId="0" applyNumberFormat="0" applyFill="0" applyBorder="0" applyAlignment="0" applyProtection="0">
      <alignment vertical="top"/>
      <protection locked="0"/>
    </xf>
    <xf numFmtId="179" fontId="83" fillId="0" borderId="0" applyNumberFormat="0" applyFill="0" applyBorder="0" applyAlignment="0" applyProtection="0">
      <alignment vertical="top"/>
      <protection locked="0"/>
    </xf>
    <xf numFmtId="181" fontId="57" fillId="0" borderId="0"/>
    <xf numFmtId="0" fontId="57" fillId="0" borderId="0"/>
    <xf numFmtId="0" fontId="57" fillId="0" borderId="0"/>
  </cellStyleXfs>
  <cellXfs count="589">
    <xf numFmtId="181" fontId="0" fillId="0" borderId="0" xfId="0"/>
    <xf numFmtId="0" fontId="1" fillId="0" borderId="0" xfId="19" applyNumberFormat="1" applyFont="1" applyFill="1" applyAlignment="1"/>
    <xf numFmtId="0" fontId="2" fillId="0" borderId="0" xfId="30" applyFont="1" applyAlignment="1">
      <alignment vertical="center" wrapText="1"/>
    </xf>
    <xf numFmtId="0" fontId="3" fillId="0" borderId="0" xfId="19" applyNumberFormat="1" applyFont="1" applyFill="1" applyAlignment="1"/>
    <xf numFmtId="0" fontId="0" fillId="0" borderId="0" xfId="30" applyFont="1" applyAlignment="1">
      <alignment horizontal="left" vertical="center" wrapText="1"/>
    </xf>
    <xf numFmtId="0" fontId="0" fillId="0" borderId="0" xfId="30" applyFont="1" applyFill="1" applyAlignment="1">
      <alignment horizontal="center" vertical="center" wrapText="1"/>
    </xf>
    <xf numFmtId="0" fontId="0" fillId="0" borderId="0" xfId="30" applyFont="1" applyAlignment="1">
      <alignment horizontal="center" vertical="center" wrapText="1"/>
    </xf>
    <xf numFmtId="0" fontId="1" fillId="0" borderId="0" xfId="19" applyNumberFormat="1" applyFont="1" applyFill="1" applyAlignment="1">
      <alignment horizontal="center" vertical="center" wrapText="1"/>
    </xf>
    <xf numFmtId="0" fontId="6" fillId="0" borderId="4" xfId="30" applyFont="1" applyFill="1" applyBorder="1" applyAlignment="1">
      <alignment horizontal="center" vertical="center" wrapText="1"/>
    </xf>
    <xf numFmtId="0" fontId="7" fillId="0" borderId="5" xfId="3" applyFont="1" applyFill="1" applyBorder="1" applyAlignment="1" applyProtection="1">
      <alignment horizontal="center" vertical="center" wrapText="1"/>
    </xf>
    <xf numFmtId="0" fontId="6" fillId="0" borderId="5" xfId="30" applyFont="1" applyFill="1" applyBorder="1" applyAlignment="1">
      <alignment horizontal="center" vertical="center" wrapText="1"/>
    </xf>
    <xf numFmtId="0" fontId="6" fillId="0" borderId="6" xfId="30" applyFont="1" applyFill="1" applyBorder="1" applyAlignment="1">
      <alignment horizontal="center" vertical="center" wrapText="1"/>
    </xf>
    <xf numFmtId="184" fontId="8" fillId="0" borderId="7" xfId="30" applyNumberFormat="1" applyFont="1" applyFill="1" applyBorder="1" applyAlignment="1">
      <alignment horizontal="center" vertical="center" wrapText="1"/>
    </xf>
    <xf numFmtId="0" fontId="6" fillId="0" borderId="7" xfId="30" applyFont="1" applyFill="1" applyBorder="1" applyAlignment="1">
      <alignment horizontal="center" vertical="center" wrapText="1"/>
    </xf>
    <xf numFmtId="0" fontId="9" fillId="0" borderId="10" xfId="30" applyFont="1" applyBorder="1" applyAlignment="1">
      <alignment horizontal="left" vertical="center" wrapText="1"/>
    </xf>
    <xf numFmtId="0" fontId="11" fillId="2" borderId="11" xfId="19" applyNumberFormat="1" applyFont="1" applyFill="1" applyBorder="1" applyAlignment="1">
      <alignment horizontal="center" vertical="center"/>
    </xf>
    <xf numFmtId="176" fontId="3" fillId="0" borderId="5" xfId="19" applyNumberFormat="1" applyFont="1" applyFill="1" applyBorder="1" applyAlignment="1">
      <alignment horizontal="center" vertical="center" shrinkToFit="1"/>
    </xf>
    <xf numFmtId="186" fontId="12" fillId="0" borderId="5" xfId="19" applyNumberFormat="1" applyFont="1" applyFill="1" applyBorder="1" applyAlignment="1">
      <alignment horizontal="center" vertical="center"/>
    </xf>
    <xf numFmtId="0" fontId="3" fillId="0" borderId="5" xfId="19" applyNumberFormat="1" applyFont="1" applyFill="1" applyBorder="1" applyAlignment="1">
      <alignment horizontal="center" vertical="center"/>
    </xf>
    <xf numFmtId="180" fontId="13" fillId="2" borderId="5" xfId="19" applyNumberFormat="1" applyFont="1" applyFill="1" applyBorder="1" applyAlignment="1">
      <alignment horizontal="center" vertical="center"/>
    </xf>
    <xf numFmtId="186" fontId="3" fillId="0" borderId="5" xfId="19" applyNumberFormat="1" applyFont="1" applyFill="1" applyBorder="1" applyAlignment="1">
      <alignment horizontal="center" vertical="center"/>
    </xf>
    <xf numFmtId="176" fontId="3" fillId="0" borderId="5" xfId="19" applyNumberFormat="1" applyFont="1" applyFill="1" applyBorder="1" applyAlignment="1">
      <alignment horizontal="center" vertical="center"/>
    </xf>
    <xf numFmtId="186" fontId="14" fillId="0" borderId="5" xfId="19" applyNumberFormat="1" applyFont="1" applyFill="1" applyBorder="1" applyAlignment="1">
      <alignment horizontal="center" vertical="center" wrapText="1"/>
    </xf>
    <xf numFmtId="0" fontId="14" fillId="0" borderId="5" xfId="19" applyNumberFormat="1" applyFont="1" applyFill="1" applyBorder="1" applyAlignment="1">
      <alignment horizontal="center" vertical="center" wrapText="1"/>
    </xf>
    <xf numFmtId="176" fontId="15" fillId="0" borderId="5" xfId="19" applyNumberFormat="1" applyFont="1" applyFill="1" applyBorder="1" applyAlignment="1">
      <alignment horizontal="center" vertical="center" shrinkToFit="1"/>
    </xf>
    <xf numFmtId="186" fontId="15" fillId="0" borderId="5" xfId="19" applyNumberFormat="1" applyFont="1" applyFill="1" applyBorder="1" applyAlignment="1">
      <alignment horizontal="center" vertical="center"/>
    </xf>
    <xf numFmtId="0" fontId="15" fillId="0" borderId="5" xfId="19" applyNumberFormat="1" applyFont="1" applyFill="1" applyBorder="1" applyAlignment="1">
      <alignment horizontal="center" vertical="center"/>
    </xf>
    <xf numFmtId="176" fontId="15" fillId="0" borderId="5" xfId="19" applyNumberFormat="1" applyFont="1" applyFill="1" applyBorder="1" applyAlignment="1">
      <alignment horizontal="center" vertical="center"/>
    </xf>
    <xf numFmtId="186" fontId="16" fillId="0" borderId="5" xfId="14" applyNumberFormat="1" applyFont="1" applyFill="1" applyBorder="1" applyAlignment="1">
      <alignment horizontal="center" vertical="center"/>
    </xf>
    <xf numFmtId="178" fontId="3" fillId="0" borderId="5" xfId="19" applyNumberFormat="1" applyFont="1" applyFill="1" applyBorder="1" applyAlignment="1">
      <alignment horizontal="center" vertical="center"/>
    </xf>
    <xf numFmtId="0" fontId="2" fillId="0" borderId="0" xfId="30" applyFont="1" applyAlignment="1">
      <alignment horizontal="center" vertical="center" wrapText="1"/>
    </xf>
    <xf numFmtId="0" fontId="0" fillId="0" borderId="11" xfId="30" applyFont="1" applyBorder="1" applyAlignment="1">
      <alignment horizontal="center" vertical="center" wrapText="1"/>
    </xf>
    <xf numFmtId="0" fontId="3" fillId="0" borderId="17" xfId="19" applyNumberFormat="1" applyFont="1" applyFill="1" applyBorder="1" applyAlignment="1">
      <alignment horizontal="center" vertical="center"/>
    </xf>
    <xf numFmtId="0" fontId="2" fillId="0" borderId="5" xfId="19" applyNumberFormat="1" applyFont="1" applyFill="1" applyBorder="1" applyAlignment="1">
      <alignment horizontal="center" vertical="center"/>
    </xf>
    <xf numFmtId="0" fontId="17" fillId="0" borderId="5" xfId="19" applyNumberFormat="1" applyFont="1" applyFill="1" applyBorder="1" applyAlignment="1">
      <alignment horizontal="center" vertical="center"/>
    </xf>
    <xf numFmtId="0" fontId="3" fillId="0" borderId="0" xfId="30" applyFont="1" applyAlignment="1">
      <alignment horizontal="center" vertical="center" wrapText="1"/>
    </xf>
    <xf numFmtId="180" fontId="18" fillId="2" borderId="5" xfId="19" applyNumberFormat="1" applyFont="1" applyFill="1" applyBorder="1" applyAlignment="1">
      <alignment horizontal="center" vertical="center"/>
    </xf>
    <xf numFmtId="0" fontId="19" fillId="0" borderId="5" xfId="19" applyNumberFormat="1" applyFont="1" applyFill="1" applyBorder="1" applyAlignment="1">
      <alignment horizontal="center" vertical="center"/>
    </xf>
    <xf numFmtId="0" fontId="15" fillId="0" borderId="17" xfId="19" applyNumberFormat="1" applyFont="1" applyFill="1" applyBorder="1" applyAlignment="1">
      <alignment horizontal="center" vertical="center"/>
    </xf>
    <xf numFmtId="0" fontId="20" fillId="0" borderId="5" xfId="19" applyNumberFormat="1" applyFont="1" applyFill="1" applyBorder="1" applyAlignment="1">
      <alignment horizontal="center" vertical="center"/>
    </xf>
    <xf numFmtId="0" fontId="3" fillId="0" borderId="0" xfId="19" applyNumberFormat="1" applyFont="1" applyFill="1" applyAlignment="1">
      <alignment horizontal="center" vertical="center" wrapText="1"/>
    </xf>
    <xf numFmtId="0" fontId="21" fillId="3" borderId="0" xfId="29" applyFont="1" applyFill="1" applyProtection="1">
      <protection locked="0"/>
    </xf>
    <xf numFmtId="0" fontId="21" fillId="3" borderId="0" xfId="29" applyFont="1" applyFill="1" applyProtection="1">
      <protection locked="0" hidden="1"/>
    </xf>
    <xf numFmtId="0" fontId="21" fillId="3" borderId="0" xfId="29" applyFont="1" applyFill="1" applyProtection="1">
      <protection hidden="1"/>
    </xf>
    <xf numFmtId="0" fontId="22" fillId="3" borderId="0" xfId="29" applyFont="1" applyFill="1" applyProtection="1">
      <protection locked="0"/>
    </xf>
    <xf numFmtId="0" fontId="23" fillId="3" borderId="0" xfId="29" applyFont="1" applyFill="1" applyProtection="1">
      <protection locked="0"/>
    </xf>
    <xf numFmtId="0" fontId="22" fillId="3" borderId="0" xfId="29" applyFont="1" applyFill="1" applyBorder="1" applyProtection="1">
      <protection locked="0"/>
    </xf>
    <xf numFmtId="0" fontId="24" fillId="3" borderId="0" xfId="29" applyFont="1" applyFill="1" applyBorder="1" applyAlignment="1" applyProtection="1">
      <alignment horizontal="center" vertical="center" shrinkToFit="1"/>
      <protection locked="0"/>
    </xf>
    <xf numFmtId="0" fontId="24" fillId="3" borderId="0" xfId="29" applyFont="1" applyFill="1" applyBorder="1" applyProtection="1">
      <protection locked="0"/>
    </xf>
    <xf numFmtId="0" fontId="27" fillId="3" borderId="1" xfId="29" applyFont="1" applyFill="1" applyBorder="1" applyAlignment="1" applyProtection="1">
      <alignment horizontal="centerContinuous" vertical="center"/>
      <protection hidden="1"/>
    </xf>
    <xf numFmtId="0" fontId="28" fillId="3" borderId="18" xfId="29" applyFont="1" applyFill="1" applyBorder="1" applyAlignment="1" applyProtection="1">
      <alignment horizontal="centerContinuous" vertical="center"/>
      <protection hidden="1"/>
    </xf>
    <xf numFmtId="0" fontId="28" fillId="3" borderId="20" xfId="29" applyFont="1" applyFill="1" applyBorder="1" applyAlignment="1" applyProtection="1">
      <alignment horizontal="centerContinuous" vertical="center"/>
      <protection hidden="1"/>
    </xf>
    <xf numFmtId="0" fontId="28" fillId="3" borderId="21" xfId="29" applyFont="1" applyFill="1" applyBorder="1" applyAlignment="1" applyProtection="1">
      <alignment horizontal="centerContinuous" vertical="center"/>
      <protection hidden="1"/>
    </xf>
    <xf numFmtId="0" fontId="0" fillId="3" borderId="20" xfId="29" applyFont="1" applyFill="1" applyBorder="1" applyAlignment="1" applyProtection="1">
      <alignment horizontal="centerContinuous" vertical="center"/>
      <protection hidden="1"/>
    </xf>
    <xf numFmtId="0" fontId="21" fillId="3" borderId="21" xfId="29" applyFont="1" applyFill="1" applyBorder="1" applyAlignment="1" applyProtection="1">
      <alignment horizontal="centerContinuous" vertical="center"/>
      <protection hidden="1"/>
    </xf>
    <xf numFmtId="0" fontId="0" fillId="3" borderId="3" xfId="29" applyFont="1" applyFill="1" applyBorder="1" applyAlignment="1" applyProtection="1">
      <alignment horizontal="centerContinuous" vertical="center"/>
      <protection hidden="1"/>
    </xf>
    <xf numFmtId="0" fontId="21" fillId="3" borderId="0" xfId="29" applyFont="1" applyFill="1" applyBorder="1" applyAlignment="1" applyProtection="1">
      <alignment horizontal="centerContinuous" vertical="center"/>
      <protection hidden="1"/>
    </xf>
    <xf numFmtId="0" fontId="30" fillId="3" borderId="26" xfId="29" applyFont="1" applyFill="1" applyBorder="1" applyAlignment="1" applyProtection="1">
      <alignment horizontal="center" vertical="center"/>
      <protection locked="0"/>
    </xf>
    <xf numFmtId="0" fontId="31" fillId="3" borderId="27" xfId="29" applyFont="1" applyFill="1" applyBorder="1" applyAlignment="1" applyProtection="1">
      <alignment horizontal="centerContinuous" vertical="center"/>
      <protection locked="0"/>
    </xf>
    <xf numFmtId="49" fontId="1" fillId="3" borderId="28" xfId="29" applyNumberFormat="1" applyFont="1" applyFill="1" applyBorder="1" applyAlignment="1" applyProtection="1">
      <alignment horizontal="center" vertical="center" shrinkToFit="1"/>
      <protection locked="0"/>
    </xf>
    <xf numFmtId="0" fontId="32" fillId="3" borderId="26" xfId="29" applyFont="1" applyFill="1" applyBorder="1" applyAlignment="1" applyProtection="1">
      <alignment horizontal="center" vertical="center"/>
      <protection locked="0"/>
    </xf>
    <xf numFmtId="0" fontId="0" fillId="3" borderId="25" xfId="29" applyFont="1" applyFill="1" applyBorder="1" applyAlignment="1" applyProtection="1">
      <alignment horizontal="centerContinuous" vertical="center"/>
      <protection locked="0"/>
    </xf>
    <xf numFmtId="49" fontId="1" fillId="3" borderId="29" xfId="29" applyNumberFormat="1" applyFont="1" applyFill="1" applyBorder="1" applyAlignment="1" applyProtection="1">
      <alignment horizontal="center" vertical="center" shrinkToFit="1"/>
      <protection locked="0"/>
    </xf>
    <xf numFmtId="0" fontId="10" fillId="3" borderId="30" xfId="29" applyFont="1" applyFill="1" applyBorder="1" applyAlignment="1" applyProtection="1">
      <alignment horizontal="center" textRotation="255"/>
      <protection hidden="1"/>
    </xf>
    <xf numFmtId="0" fontId="1" fillId="3" borderId="22" xfId="29" applyFont="1" applyFill="1" applyBorder="1" applyAlignment="1" applyProtection="1">
      <alignment horizontal="center" vertical="center"/>
      <protection hidden="1"/>
    </xf>
    <xf numFmtId="186" fontId="33" fillId="0" borderId="31" xfId="20" applyNumberFormat="1" applyFont="1" applyBorder="1" applyAlignment="1">
      <alignment horizontal="center" vertical="center"/>
    </xf>
    <xf numFmtId="0" fontId="31" fillId="3" borderId="30" xfId="29" applyFont="1" applyFill="1" applyBorder="1" applyAlignment="1" applyProtection="1">
      <alignment horizontal="center" textRotation="255"/>
      <protection hidden="1"/>
    </xf>
    <xf numFmtId="0" fontId="1" fillId="3" borderId="32" xfId="29" applyFont="1" applyFill="1" applyBorder="1" applyAlignment="1" applyProtection="1">
      <alignment horizontal="center" vertical="top"/>
      <protection hidden="1"/>
    </xf>
    <xf numFmtId="0" fontId="1" fillId="3" borderId="20" xfId="29" applyFont="1" applyFill="1" applyBorder="1" applyAlignment="1" applyProtection="1">
      <alignment horizontal="centerContinuous" vertical="center"/>
      <protection hidden="1"/>
    </xf>
    <xf numFmtId="0" fontId="1" fillId="3" borderId="23" xfId="29" applyFont="1" applyFill="1" applyBorder="1" applyAlignment="1" applyProtection="1">
      <alignment horizontal="centerContinuous" vertical="center"/>
      <protection hidden="1"/>
    </xf>
    <xf numFmtId="2" fontId="34" fillId="3" borderId="33" xfId="29" applyNumberFormat="1" applyFont="1" applyFill="1" applyBorder="1" applyAlignment="1" applyProtection="1">
      <alignment horizontal="center" vertical="center" shrinkToFit="1"/>
      <protection hidden="1"/>
    </xf>
    <xf numFmtId="2" fontId="34" fillId="3" borderId="34" xfId="29" applyNumberFormat="1" applyFont="1" applyFill="1" applyBorder="1" applyAlignment="1" applyProtection="1">
      <alignment horizontal="center" vertical="center" shrinkToFit="1"/>
      <protection hidden="1"/>
    </xf>
    <xf numFmtId="0" fontId="35" fillId="3" borderId="20" xfId="29" applyFont="1" applyFill="1" applyBorder="1" applyAlignment="1" applyProtection="1">
      <alignment horizontal="centerContinuous" vertical="center"/>
      <protection hidden="1"/>
    </xf>
    <xf numFmtId="0" fontId="1" fillId="3" borderId="21" xfId="29" applyFont="1" applyFill="1" applyBorder="1" applyAlignment="1" applyProtection="1">
      <alignment horizontal="centerContinuous" vertical="center"/>
      <protection hidden="1"/>
    </xf>
    <xf numFmtId="2" fontId="34" fillId="3" borderId="35" xfId="29" applyNumberFormat="1" applyFont="1" applyFill="1" applyBorder="1" applyAlignment="1" applyProtection="1">
      <alignment horizontal="center" vertical="center" shrinkToFit="1"/>
      <protection hidden="1"/>
    </xf>
    <xf numFmtId="2" fontId="34" fillId="3" borderId="36" xfId="29" applyNumberFormat="1" applyFont="1" applyFill="1" applyBorder="1" applyAlignment="1" applyProtection="1">
      <alignment horizontal="center" vertical="center" shrinkToFit="1"/>
      <protection hidden="1"/>
    </xf>
    <xf numFmtId="0" fontId="1" fillId="3" borderId="37" xfId="29" applyFont="1" applyFill="1" applyBorder="1" applyAlignment="1" applyProtection="1">
      <alignment horizontal="center" vertical="center"/>
      <protection hidden="1"/>
    </xf>
    <xf numFmtId="0" fontId="1" fillId="3" borderId="9" xfId="29" applyFont="1" applyFill="1" applyBorder="1" applyAlignment="1" applyProtection="1">
      <alignment horizontal="center" vertical="center"/>
      <protection hidden="1"/>
    </xf>
    <xf numFmtId="0" fontId="21" fillId="3" borderId="30" xfId="29" applyFont="1" applyFill="1" applyBorder="1" applyAlignment="1" applyProtection="1">
      <alignment horizontal="center"/>
      <protection hidden="1"/>
    </xf>
    <xf numFmtId="0" fontId="1" fillId="3" borderId="0" xfId="29" applyFont="1" applyFill="1" applyBorder="1" applyAlignment="1" applyProtection="1">
      <alignment horizontal="center" vertical="center"/>
      <protection hidden="1"/>
    </xf>
    <xf numFmtId="0" fontId="21" fillId="3" borderId="30" xfId="29" applyFont="1" applyFill="1" applyBorder="1" applyAlignment="1" applyProtection="1">
      <alignment horizontal="center"/>
      <protection locked="0"/>
    </xf>
    <xf numFmtId="0" fontId="36" fillId="3" borderId="0" xfId="29" applyFont="1" applyFill="1" applyBorder="1" applyAlignment="1" applyProtection="1">
      <alignment vertical="center"/>
      <protection hidden="1"/>
    </xf>
    <xf numFmtId="0" fontId="1" fillId="3" borderId="0" xfId="29" applyFont="1" applyFill="1" applyBorder="1" applyAlignment="1" applyProtection="1">
      <alignment vertical="center"/>
      <protection hidden="1"/>
    </xf>
    <xf numFmtId="0" fontId="21" fillId="3" borderId="0" xfId="29" applyFont="1" applyFill="1" applyBorder="1" applyAlignment="1" applyProtection="1">
      <alignment horizontal="center" vertical="center"/>
      <protection hidden="1"/>
    </xf>
    <xf numFmtId="0" fontId="21" fillId="3" borderId="0" xfId="29" applyFont="1" applyFill="1" applyBorder="1" applyAlignment="1" applyProtection="1">
      <alignment vertical="center"/>
      <protection hidden="1"/>
    </xf>
    <xf numFmtId="0" fontId="37" fillId="3" borderId="0" xfId="29" applyFont="1" applyFill="1" applyBorder="1" applyAlignment="1" applyProtection="1">
      <alignment horizontal="center" vertical="center"/>
      <protection hidden="1"/>
    </xf>
    <xf numFmtId="0" fontId="38" fillId="3" borderId="0" xfId="29" applyFont="1" applyFill="1" applyAlignment="1" applyProtection="1">
      <alignment vertical="center"/>
      <protection locked="0"/>
    </xf>
    <xf numFmtId="0" fontId="1" fillId="3" borderId="0" xfId="29" applyFont="1" applyFill="1" applyAlignment="1" applyProtection="1">
      <alignment vertical="center"/>
      <protection locked="0"/>
    </xf>
    <xf numFmtId="0" fontId="21" fillId="3" borderId="0" xfId="29" applyFont="1" applyFill="1" applyAlignment="1" applyProtection="1">
      <alignment vertical="center"/>
      <protection locked="0"/>
    </xf>
    <xf numFmtId="0" fontId="39" fillId="3" borderId="0" xfId="29" applyFont="1" applyFill="1" applyBorder="1" applyAlignment="1" applyProtection="1">
      <alignment vertical="center"/>
      <protection hidden="1"/>
    </xf>
    <xf numFmtId="0" fontId="39" fillId="3" borderId="0" xfId="29" applyFont="1" applyFill="1" applyBorder="1" applyProtection="1">
      <protection hidden="1"/>
    </xf>
    <xf numFmtId="186" fontId="39" fillId="3" borderId="0" xfId="29" applyNumberFormat="1" applyFont="1" applyFill="1" applyBorder="1" applyAlignment="1" applyProtection="1">
      <alignment horizontal="center" vertical="center"/>
      <protection hidden="1"/>
    </xf>
    <xf numFmtId="2" fontId="39" fillId="3" borderId="0" xfId="29" applyNumberFormat="1" applyFont="1" applyFill="1" applyBorder="1" applyAlignment="1" applyProtection="1">
      <alignment horizontal="center" vertical="center" shrinkToFit="1"/>
      <protection hidden="1"/>
    </xf>
    <xf numFmtId="2" fontId="39" fillId="3" borderId="0" xfId="29" applyNumberFormat="1" applyFont="1" applyFill="1" applyBorder="1" applyAlignment="1" applyProtection="1">
      <alignment vertical="center" shrinkToFit="1"/>
      <protection hidden="1"/>
    </xf>
    <xf numFmtId="176" fontId="39" fillId="3" borderId="0" xfId="29" applyNumberFormat="1" applyFont="1" applyFill="1" applyBorder="1" applyAlignment="1" applyProtection="1">
      <alignment vertical="center" shrinkToFit="1"/>
      <protection hidden="1"/>
    </xf>
    <xf numFmtId="0" fontId="39" fillId="3" borderId="0" xfId="29" applyFont="1" applyFill="1" applyBorder="1" applyAlignment="1" applyProtection="1">
      <alignment vertical="center" shrinkToFit="1"/>
      <protection hidden="1"/>
    </xf>
    <xf numFmtId="0" fontId="39" fillId="3" borderId="0" xfId="29" applyFont="1" applyFill="1" applyBorder="1" applyAlignment="1" applyProtection="1">
      <alignment shrinkToFit="1"/>
      <protection hidden="1"/>
    </xf>
    <xf numFmtId="186" fontId="39" fillId="3" borderId="0" xfId="29" applyNumberFormat="1" applyFont="1" applyFill="1" applyBorder="1" applyAlignment="1" applyProtection="1">
      <alignment vertical="center" shrinkToFit="1"/>
      <protection hidden="1"/>
    </xf>
    <xf numFmtId="0" fontId="40" fillId="3" borderId="0" xfId="29" applyFont="1" applyFill="1" applyBorder="1" applyAlignment="1" applyProtection="1">
      <alignment vertical="center"/>
      <protection hidden="1"/>
    </xf>
    <xf numFmtId="0" fontId="40" fillId="3" borderId="0" xfId="29" applyFont="1" applyFill="1" applyBorder="1" applyAlignment="1" applyProtection="1">
      <alignment vertical="center" shrinkToFit="1"/>
      <protection hidden="1"/>
    </xf>
    <xf numFmtId="0" fontId="21" fillId="3" borderId="0" xfId="29" applyFont="1" applyFill="1" applyAlignment="1" applyProtection="1">
      <alignment vertical="center"/>
      <protection hidden="1"/>
    </xf>
    <xf numFmtId="0" fontId="41" fillId="3" borderId="0" xfId="29" applyFont="1" applyFill="1" applyBorder="1" applyProtection="1">
      <protection locked="0"/>
    </xf>
    <xf numFmtId="0" fontId="42" fillId="3" borderId="42" xfId="29" applyFont="1" applyFill="1" applyBorder="1" applyAlignment="1" applyProtection="1">
      <alignment horizontal="left"/>
      <protection locked="0"/>
    </xf>
    <xf numFmtId="0" fontId="42" fillId="3" borderId="42" xfId="29" applyFont="1" applyFill="1" applyBorder="1" applyAlignment="1" applyProtection="1">
      <alignment shrinkToFit="1"/>
      <protection locked="0"/>
    </xf>
    <xf numFmtId="0" fontId="43" fillId="3" borderId="42" xfId="29" applyFont="1" applyFill="1" applyBorder="1" applyAlignment="1" applyProtection="1">
      <alignment horizontal="centerContinuous"/>
      <protection locked="0"/>
    </xf>
    <xf numFmtId="0" fontId="21" fillId="3" borderId="0" xfId="29" applyFont="1" applyFill="1" applyBorder="1" applyProtection="1">
      <protection locked="0"/>
    </xf>
    <xf numFmtId="0" fontId="26" fillId="3" borderId="0" xfId="29" applyFont="1" applyFill="1" applyBorder="1" applyProtection="1">
      <protection locked="0"/>
    </xf>
    <xf numFmtId="0" fontId="4" fillId="3" borderId="42" xfId="29" applyFont="1" applyFill="1" applyBorder="1" applyAlignment="1" applyProtection="1">
      <alignment horizontal="centerContinuous"/>
      <protection locked="0"/>
    </xf>
    <xf numFmtId="0" fontId="22" fillId="3" borderId="42" xfId="29" applyFont="1" applyFill="1" applyBorder="1" applyAlignment="1" applyProtection="1">
      <alignment horizontal="centerContinuous"/>
      <protection locked="0"/>
    </xf>
    <xf numFmtId="0" fontId="21" fillId="3" borderId="42" xfId="29" applyFont="1" applyFill="1" applyBorder="1" applyAlignment="1" applyProtection="1">
      <alignment horizontal="centerContinuous"/>
      <protection locked="0"/>
    </xf>
    <xf numFmtId="0" fontId="22" fillId="3" borderId="0" xfId="29" applyFont="1" applyFill="1" applyBorder="1" applyAlignment="1" applyProtection="1">
      <alignment horizontal="centerContinuous"/>
      <protection locked="0"/>
    </xf>
    <xf numFmtId="0" fontId="21" fillId="3" borderId="45" xfId="29" applyFont="1" applyFill="1" applyBorder="1" applyAlignment="1" applyProtection="1">
      <alignment horizontal="center" vertical="center"/>
      <protection hidden="1"/>
    </xf>
    <xf numFmtId="0" fontId="0" fillId="3" borderId="46" xfId="29" applyFont="1" applyFill="1" applyBorder="1" applyAlignment="1" applyProtection="1">
      <alignment horizontal="left" vertical="center"/>
      <protection hidden="1"/>
    </xf>
    <xf numFmtId="0" fontId="0" fillId="3" borderId="0" xfId="29" applyFont="1" applyFill="1" applyProtection="1">
      <protection locked="0"/>
    </xf>
    <xf numFmtId="0" fontId="1" fillId="3" borderId="0" xfId="29" applyFont="1" applyFill="1" applyProtection="1">
      <protection locked="0"/>
    </xf>
    <xf numFmtId="49" fontId="1" fillId="3" borderId="9" xfId="29" applyNumberFormat="1" applyFont="1" applyFill="1" applyBorder="1" applyAlignment="1" applyProtection="1">
      <alignment horizontal="center" vertical="center" shrinkToFit="1"/>
      <protection locked="0"/>
    </xf>
    <xf numFmtId="49" fontId="1" fillId="3" borderId="5" xfId="29" applyNumberFormat="1" applyFont="1" applyFill="1" applyBorder="1" applyAlignment="1" applyProtection="1">
      <alignment horizontal="center" vertical="center" shrinkToFit="1"/>
      <protection locked="0"/>
    </xf>
    <xf numFmtId="0" fontId="1" fillId="3" borderId="0" xfId="29" applyFont="1" applyFill="1" applyBorder="1" applyAlignment="1" applyProtection="1">
      <alignment horizontal="left" vertical="center"/>
      <protection hidden="1"/>
    </xf>
    <xf numFmtId="2" fontId="37" fillId="3" borderId="16" xfId="29" applyNumberFormat="1" applyFont="1" applyFill="1" applyBorder="1" applyAlignment="1" applyProtection="1">
      <alignment horizontal="left" vertical="center" shrinkToFit="1"/>
      <protection hidden="1"/>
    </xf>
    <xf numFmtId="0" fontId="1" fillId="3" borderId="0" xfId="29" applyFont="1" applyFill="1" applyAlignment="1" applyProtection="1">
      <alignment horizontal="center" vertical="center"/>
      <protection hidden="1"/>
    </xf>
    <xf numFmtId="49" fontId="1" fillId="3" borderId="25" xfId="29" applyNumberFormat="1" applyFont="1" applyFill="1" applyBorder="1" applyAlignment="1" applyProtection="1">
      <alignment horizontal="center" vertical="center" shrinkToFit="1"/>
      <protection locked="0"/>
    </xf>
    <xf numFmtId="2" fontId="37" fillId="3" borderId="13" xfId="29" applyNumberFormat="1" applyFont="1" applyFill="1" applyBorder="1" applyAlignment="1" applyProtection="1">
      <alignment horizontal="left" vertical="center" shrinkToFit="1"/>
      <protection hidden="1"/>
    </xf>
    <xf numFmtId="0" fontId="1" fillId="3" borderId="13" xfId="29" applyFont="1" applyFill="1" applyBorder="1" applyAlignment="1" applyProtection="1">
      <alignment horizontal="center" vertical="center"/>
      <protection hidden="1"/>
    </xf>
    <xf numFmtId="0" fontId="21" fillId="3" borderId="0" xfId="29" applyFont="1" applyFill="1" applyBorder="1" applyProtection="1">
      <protection hidden="1"/>
    </xf>
    <xf numFmtId="0" fontId="1" fillId="3" borderId="40" xfId="29" applyFont="1" applyFill="1" applyBorder="1" applyAlignment="1" applyProtection="1">
      <alignment horizontal="center" vertical="center"/>
      <protection hidden="1"/>
    </xf>
    <xf numFmtId="0" fontId="21" fillId="3" borderId="13" xfId="29" applyFont="1" applyFill="1" applyBorder="1" applyAlignment="1" applyProtection="1">
      <alignment horizontal="center" vertical="center"/>
      <protection hidden="1"/>
    </xf>
    <xf numFmtId="0" fontId="37" fillId="3" borderId="21" xfId="29" applyFont="1" applyFill="1" applyBorder="1" applyAlignment="1" applyProtection="1">
      <alignment horizontal="left" vertical="center"/>
      <protection hidden="1"/>
    </xf>
    <xf numFmtId="0" fontId="28" fillId="3" borderId="21" xfId="29" applyFont="1" applyFill="1" applyBorder="1" applyAlignment="1" applyProtection="1">
      <alignment horizontal="center" vertical="center" shrinkToFit="1"/>
      <protection hidden="1"/>
    </xf>
    <xf numFmtId="0" fontId="21" fillId="3" borderId="49" xfId="29" applyFont="1" applyFill="1" applyBorder="1" applyAlignment="1" applyProtection="1">
      <alignment horizontal="center" vertical="center"/>
      <protection hidden="1"/>
    </xf>
    <xf numFmtId="2" fontId="1" fillId="3" borderId="5" xfId="29" applyNumberFormat="1" applyFont="1" applyFill="1" applyBorder="1" applyAlignment="1" applyProtection="1">
      <alignment horizontal="center" vertical="center" shrinkToFit="1"/>
      <protection hidden="1"/>
    </xf>
    <xf numFmtId="0" fontId="47" fillId="3" borderId="24" xfId="29" applyFont="1" applyFill="1" applyBorder="1" applyAlignment="1" applyProtection="1">
      <alignment horizontal="center" vertical="center"/>
      <protection hidden="1"/>
    </xf>
    <xf numFmtId="2" fontId="37" fillId="3" borderId="24" xfId="29" applyNumberFormat="1" applyFont="1" applyFill="1" applyBorder="1" applyAlignment="1" applyProtection="1">
      <alignment horizontal="centerContinuous" vertical="center" shrinkToFit="1"/>
      <protection hidden="1"/>
    </xf>
    <xf numFmtId="0" fontId="37" fillId="3" borderId="50" xfId="29" applyFont="1" applyFill="1" applyBorder="1" applyAlignment="1" applyProtection="1">
      <alignment horizontal="centerContinuous"/>
      <protection hidden="1"/>
    </xf>
    <xf numFmtId="0" fontId="1" fillId="3" borderId="21" xfId="29" applyFont="1" applyFill="1" applyBorder="1" applyAlignment="1" applyProtection="1">
      <alignment horizontal="center" vertical="center" shrinkToFit="1"/>
      <protection hidden="1"/>
    </xf>
    <xf numFmtId="2" fontId="37" fillId="3" borderId="21" xfId="29" applyNumberFormat="1" applyFont="1" applyFill="1" applyBorder="1" applyAlignment="1" applyProtection="1">
      <alignment horizontal="left" vertical="center" shrinkToFit="1"/>
      <protection hidden="1"/>
    </xf>
    <xf numFmtId="0" fontId="37" fillId="3" borderId="49" xfId="29" applyFont="1" applyFill="1" applyBorder="1" applyAlignment="1" applyProtection="1">
      <alignment horizontal="centerContinuous"/>
      <protection hidden="1"/>
    </xf>
    <xf numFmtId="0" fontId="21" fillId="3" borderId="38" xfId="29" applyFont="1" applyFill="1" applyBorder="1" applyProtection="1">
      <protection hidden="1"/>
    </xf>
    <xf numFmtId="0" fontId="21" fillId="3" borderId="16" xfId="29" applyFont="1" applyFill="1" applyBorder="1" applyAlignment="1" applyProtection="1">
      <alignment horizontal="center" vertical="center"/>
      <protection hidden="1"/>
    </xf>
    <xf numFmtId="176" fontId="49" fillId="3" borderId="16" xfId="5" applyNumberFormat="1" applyFont="1" applyFill="1" applyBorder="1" applyAlignment="1" applyProtection="1">
      <alignment horizontal="center" shrinkToFit="1"/>
      <protection hidden="1"/>
    </xf>
    <xf numFmtId="176" fontId="49" fillId="3" borderId="13" xfId="29" applyNumberFormat="1" applyFont="1" applyFill="1" applyBorder="1" applyAlignment="1" applyProtection="1">
      <alignment horizontal="center" vertical="center" shrinkToFit="1"/>
      <protection hidden="1"/>
    </xf>
    <xf numFmtId="0" fontId="1" fillId="3" borderId="38" xfId="29" applyFont="1" applyFill="1" applyBorder="1" applyAlignment="1" applyProtection="1">
      <alignment vertical="center"/>
      <protection hidden="1"/>
    </xf>
    <xf numFmtId="0" fontId="21" fillId="3" borderId="9" xfId="29" applyFont="1" applyFill="1" applyBorder="1" applyProtection="1">
      <protection hidden="1"/>
    </xf>
    <xf numFmtId="176" fontId="48" fillId="3" borderId="16" xfId="29" applyNumberFormat="1" applyFont="1" applyFill="1" applyBorder="1" applyAlignment="1" applyProtection="1">
      <alignment horizontal="centerContinuous" vertical="center" shrinkToFit="1"/>
      <protection hidden="1"/>
    </xf>
    <xf numFmtId="0" fontId="21" fillId="3" borderId="17" xfId="29" applyFont="1" applyFill="1" applyBorder="1" applyProtection="1">
      <protection hidden="1"/>
    </xf>
    <xf numFmtId="0" fontId="21" fillId="3" borderId="24" xfId="29" applyFont="1" applyFill="1" applyBorder="1" applyProtection="1">
      <protection hidden="1"/>
    </xf>
    <xf numFmtId="186" fontId="48" fillId="3" borderId="50" xfId="29" applyNumberFormat="1" applyFont="1" applyFill="1" applyBorder="1" applyAlignment="1" applyProtection="1">
      <alignment shrinkToFit="1"/>
      <protection hidden="1"/>
    </xf>
    <xf numFmtId="0" fontId="21" fillId="3" borderId="22" xfId="29" applyFont="1" applyFill="1" applyBorder="1" applyProtection="1">
      <protection hidden="1"/>
    </xf>
    <xf numFmtId="186" fontId="51" fillId="3" borderId="49" xfId="29" applyNumberFormat="1" applyFont="1" applyFill="1" applyBorder="1" applyAlignment="1" applyProtection="1">
      <alignment horizontal="left" vertical="center" shrinkToFit="1"/>
      <protection hidden="1"/>
    </xf>
    <xf numFmtId="0" fontId="21" fillId="3" borderId="24" xfId="29" applyFont="1" applyFill="1" applyBorder="1" applyAlignment="1" applyProtection="1">
      <alignment horizontal="right" vertical="center"/>
      <protection hidden="1"/>
    </xf>
    <xf numFmtId="186" fontId="48" fillId="3" borderId="50" xfId="29" applyNumberFormat="1" applyFont="1" applyFill="1" applyBorder="1" applyAlignment="1" applyProtection="1">
      <alignment horizontal="left" vertical="center" shrinkToFit="1"/>
      <protection hidden="1"/>
    </xf>
    <xf numFmtId="0" fontId="1" fillId="3" borderId="0" xfId="29" applyFont="1" applyFill="1" applyAlignment="1" applyProtection="1">
      <alignment vertical="center"/>
      <protection hidden="1"/>
    </xf>
    <xf numFmtId="0" fontId="21" fillId="3" borderId="9" xfId="29" applyFont="1" applyFill="1" applyBorder="1" applyAlignment="1" applyProtection="1">
      <alignment horizontal="right"/>
      <protection hidden="1"/>
    </xf>
    <xf numFmtId="10" fontId="48" fillId="3" borderId="16" xfId="29" applyNumberFormat="1" applyFont="1" applyFill="1" applyBorder="1" applyAlignment="1" applyProtection="1">
      <alignment shrinkToFit="1"/>
      <protection hidden="1"/>
    </xf>
    <xf numFmtId="186" fontId="48" fillId="3" borderId="16" xfId="29" applyNumberFormat="1" applyFont="1" applyFill="1" applyBorder="1" applyAlignment="1" applyProtection="1">
      <alignment horizontal="left" vertical="top" shrinkToFit="1"/>
      <protection hidden="1"/>
    </xf>
    <xf numFmtId="0" fontId="21" fillId="3" borderId="9" xfId="29" applyFont="1" applyFill="1" applyBorder="1" applyAlignment="1" applyProtection="1">
      <alignment horizontal="right" vertical="top"/>
      <protection hidden="1"/>
    </xf>
    <xf numFmtId="0" fontId="52" fillId="3" borderId="49" xfId="29" applyFont="1" applyFill="1" applyBorder="1" applyAlignment="1" applyProtection="1">
      <alignment horizontal="center"/>
      <protection hidden="1"/>
    </xf>
    <xf numFmtId="0" fontId="21" fillId="3" borderId="0" xfId="5" applyFont="1" applyFill="1" applyBorder="1" applyAlignment="1"/>
    <xf numFmtId="0" fontId="21" fillId="3" borderId="13" xfId="5" applyFont="1" applyFill="1" applyBorder="1" applyAlignment="1"/>
    <xf numFmtId="0" fontId="21" fillId="3" borderId="42" xfId="5" applyFont="1" applyFill="1" applyBorder="1" applyAlignment="1"/>
    <xf numFmtId="0" fontId="21" fillId="3" borderId="51" xfId="5" applyFont="1" applyFill="1" applyBorder="1" applyAlignment="1"/>
    <xf numFmtId="0" fontId="34" fillId="3" borderId="0" xfId="29" applyFont="1" applyFill="1" applyAlignment="1" applyProtection="1">
      <alignment vertical="center"/>
      <protection locked="0"/>
    </xf>
    <xf numFmtId="0" fontId="34" fillId="3" borderId="0" xfId="29" applyFont="1" applyFill="1" applyAlignment="1" applyProtection="1">
      <alignment vertical="center"/>
      <protection hidden="1"/>
    </xf>
    <xf numFmtId="0" fontId="34" fillId="3" borderId="0" xfId="29" applyFont="1" applyFill="1" applyAlignment="1" applyProtection="1">
      <alignment vertical="center" shrinkToFit="1"/>
      <protection hidden="1"/>
    </xf>
    <xf numFmtId="176" fontId="39" fillId="3" borderId="0" xfId="29" applyNumberFormat="1" applyFont="1" applyFill="1" applyBorder="1" applyAlignment="1" applyProtection="1">
      <alignment vertical="center"/>
      <protection hidden="1"/>
    </xf>
    <xf numFmtId="0" fontId="21" fillId="3" borderId="0" xfId="29" applyFont="1" applyFill="1" applyAlignment="1" applyProtection="1">
      <alignment vertical="center" shrinkToFit="1"/>
      <protection hidden="1"/>
    </xf>
    <xf numFmtId="190" fontId="21" fillId="3" borderId="0" xfId="29" applyNumberFormat="1" applyFont="1" applyFill="1" applyBorder="1" applyProtection="1">
      <protection locked="0"/>
    </xf>
    <xf numFmtId="0" fontId="21" fillId="3" borderId="0" xfId="29" applyNumberFormat="1" applyFont="1" applyFill="1" applyBorder="1" applyProtection="1">
      <protection locked="0"/>
    </xf>
    <xf numFmtId="190" fontId="21" fillId="3" borderId="0" xfId="29" applyNumberFormat="1" applyFont="1" applyFill="1" applyBorder="1" applyProtection="1">
      <protection hidden="1"/>
    </xf>
    <xf numFmtId="190" fontId="21" fillId="3" borderId="0" xfId="29" applyNumberFormat="1" applyFont="1" applyFill="1" applyBorder="1" applyProtection="1">
      <protection locked="0" hidden="1"/>
    </xf>
    <xf numFmtId="0" fontId="21" fillId="3" borderId="0" xfId="29" applyFont="1" applyFill="1" applyBorder="1" applyProtection="1">
      <protection locked="0" hidden="1"/>
    </xf>
    <xf numFmtId="2" fontId="1" fillId="3" borderId="0" xfId="29" applyNumberFormat="1" applyFont="1" applyFill="1" applyBorder="1" applyAlignment="1" applyProtection="1">
      <alignment horizontal="center" vertical="center"/>
      <protection locked="0" hidden="1"/>
    </xf>
    <xf numFmtId="0" fontId="35" fillId="3" borderId="0" xfId="29" applyFont="1" applyFill="1" applyBorder="1" applyAlignment="1" applyProtection="1">
      <alignment horizontal="center" vertical="center" shrinkToFit="1"/>
      <protection hidden="1"/>
    </xf>
    <xf numFmtId="0" fontId="21" fillId="3" borderId="0" xfId="5" applyFont="1" applyFill="1" applyBorder="1" applyAlignment="1" applyProtection="1">
      <alignment shrinkToFit="1"/>
      <protection hidden="1"/>
    </xf>
    <xf numFmtId="0" fontId="21" fillId="3" borderId="13" xfId="5" applyFont="1" applyFill="1" applyBorder="1" applyAlignment="1" applyProtection="1">
      <alignment shrinkToFit="1"/>
      <protection hidden="1"/>
    </xf>
    <xf numFmtId="49" fontId="1" fillId="3" borderId="17" xfId="29" applyNumberFormat="1" applyFont="1" applyFill="1" applyBorder="1" applyAlignment="1" applyProtection="1">
      <alignment horizontal="center" vertical="center" shrinkToFit="1"/>
      <protection locked="0"/>
    </xf>
    <xf numFmtId="0" fontId="1" fillId="3" borderId="17" xfId="29" applyNumberFormat="1" applyFont="1" applyFill="1" applyBorder="1" applyAlignment="1" applyProtection="1">
      <alignment horizontal="center" vertical="center" shrinkToFit="1"/>
      <protection locked="0"/>
    </xf>
    <xf numFmtId="186" fontId="33" fillId="0" borderId="52" xfId="20" applyNumberFormat="1" applyFont="1" applyBorder="1" applyAlignment="1">
      <alignment horizontal="center" vertical="center"/>
    </xf>
    <xf numFmtId="0" fontId="53" fillId="0" borderId="0" xfId="15" applyNumberFormat="1" applyFont="1" applyAlignment="1"/>
    <xf numFmtId="49" fontId="53" fillId="0" borderId="0" xfId="15" applyNumberFormat="1" applyFont="1" applyAlignment="1">
      <alignment horizontal="left"/>
    </xf>
    <xf numFmtId="0" fontId="55" fillId="3" borderId="53" xfId="15" applyNumberFormat="1" applyFont="1" applyFill="1" applyBorder="1" applyAlignment="1">
      <alignment horizontal="center" vertical="center" wrapText="1"/>
    </xf>
    <xf numFmtId="49" fontId="55" fillId="3" borderId="54" xfId="15" applyNumberFormat="1" applyFont="1" applyFill="1" applyBorder="1" applyAlignment="1">
      <alignment horizontal="center" vertical="center" wrapText="1"/>
    </xf>
    <xf numFmtId="0" fontId="55" fillId="0" borderId="54" xfId="15" applyNumberFormat="1" applyFont="1" applyBorder="1" applyAlignment="1">
      <alignment horizontal="center" vertical="center" wrapText="1"/>
    </xf>
    <xf numFmtId="0" fontId="55" fillId="3" borderId="4" xfId="15" applyNumberFormat="1" applyFont="1" applyFill="1" applyBorder="1" applyAlignment="1">
      <alignment horizontal="center" vertical="center"/>
    </xf>
    <xf numFmtId="49" fontId="56" fillId="3" borderId="5" xfId="15" applyNumberFormat="1" applyFont="1" applyFill="1" applyBorder="1" applyAlignment="1">
      <alignment horizontal="center" vertical="center"/>
    </xf>
    <xf numFmtId="0" fontId="56" fillId="0" borderId="5" xfId="15" applyNumberFormat="1" applyFont="1" applyBorder="1" applyAlignment="1">
      <alignment horizontal="center" vertical="center" wrapText="1"/>
    </xf>
    <xf numFmtId="0" fontId="56" fillId="0" borderId="5" xfId="15" applyNumberFormat="1" applyFont="1" applyBorder="1" applyAlignment="1">
      <alignment horizontal="center" vertical="center"/>
    </xf>
    <xf numFmtId="0" fontId="55" fillId="0" borderId="55" xfId="15" applyNumberFormat="1" applyFont="1" applyBorder="1" applyAlignment="1">
      <alignment horizontal="center" vertical="center"/>
    </xf>
    <xf numFmtId="181" fontId="3" fillId="2" borderId="0" xfId="0" applyFont="1" applyFill="1"/>
    <xf numFmtId="0" fontId="3" fillId="0" borderId="0" xfId="0" applyNumberFormat="1" applyFont="1"/>
    <xf numFmtId="0" fontId="57" fillId="0" borderId="0" xfId="0" applyNumberFormat="1" applyFont="1"/>
    <xf numFmtId="181" fontId="3" fillId="2" borderId="0" xfId="0" applyFont="1" applyFill="1" applyAlignment="1">
      <alignment horizontal="center"/>
    </xf>
    <xf numFmtId="181" fontId="58" fillId="2" borderId="0" xfId="0" applyFont="1" applyFill="1" applyAlignment="1">
      <alignment horizontal="left"/>
    </xf>
    <xf numFmtId="0" fontId="58" fillId="2" borderId="0" xfId="8" applyFont="1" applyFill="1" applyAlignment="1">
      <alignment horizontal="left" vertical="center"/>
    </xf>
    <xf numFmtId="0" fontId="57" fillId="2" borderId="0" xfId="0" applyNumberFormat="1" applyFont="1" applyFill="1"/>
    <xf numFmtId="181" fontId="57" fillId="2" borderId="0" xfId="0" applyFont="1" applyFill="1"/>
    <xf numFmtId="0" fontId="13" fillId="2" borderId="5" xfId="0" applyNumberFormat="1" applyFont="1" applyFill="1" applyBorder="1" applyAlignment="1">
      <alignment horizontal="center"/>
    </xf>
    <xf numFmtId="181" fontId="3" fillId="2" borderId="56" xfId="0" applyFont="1" applyFill="1" applyBorder="1" applyAlignment="1">
      <alignment horizontal="center"/>
    </xf>
    <xf numFmtId="181" fontId="3" fillId="2" borderId="11" xfId="0" applyFont="1" applyFill="1" applyBorder="1" applyAlignment="1">
      <alignment horizontal="center"/>
    </xf>
    <xf numFmtId="181" fontId="3" fillId="2" borderId="5" xfId="0" applyFont="1" applyFill="1" applyBorder="1" applyAlignment="1">
      <alignment horizontal="center"/>
    </xf>
    <xf numFmtId="181" fontId="3" fillId="2" borderId="5" xfId="0" applyFont="1" applyFill="1" applyBorder="1" applyAlignment="1">
      <alignment horizontal="left"/>
    </xf>
    <xf numFmtId="0" fontId="57" fillId="0" borderId="5" xfId="0" applyNumberFormat="1" applyFont="1" applyBorder="1" applyAlignment="1">
      <alignment horizontal="center" vertical="center"/>
    </xf>
    <xf numFmtId="0" fontId="8" fillId="0" borderId="5" xfId="18" applyNumberFormat="1" applyFont="1" applyFill="1" applyBorder="1" applyAlignment="1">
      <alignment horizontal="center" vertical="center" wrapText="1"/>
    </xf>
    <xf numFmtId="176" fontId="3" fillId="0" borderId="5" xfId="19" applyNumberFormat="1" applyFont="1" applyFill="1" applyBorder="1" applyAlignment="1">
      <alignment horizontal="center"/>
    </xf>
    <xf numFmtId="0" fontId="68" fillId="3" borderId="5" xfId="0" applyNumberFormat="1" applyFont="1" applyFill="1" applyBorder="1" applyAlignment="1">
      <alignment horizontal="center" vertical="center"/>
    </xf>
    <xf numFmtId="186" fontId="69" fillId="0" borderId="5" xfId="0" applyNumberFormat="1" applyFont="1" applyBorder="1" applyAlignment="1">
      <alignment horizontal="center" vertical="top" wrapText="1"/>
    </xf>
    <xf numFmtId="176" fontId="13" fillId="0" borderId="5" xfId="19" applyNumberFormat="1" applyFont="1" applyFill="1" applyBorder="1" applyAlignment="1">
      <alignment horizontal="center" vertical="center"/>
    </xf>
    <xf numFmtId="186" fontId="68" fillId="3" borderId="5" xfId="0" applyNumberFormat="1" applyFont="1" applyFill="1" applyBorder="1" applyAlignment="1">
      <alignment horizontal="center" vertical="center" wrapText="1"/>
    </xf>
    <xf numFmtId="189" fontId="8" fillId="0" borderId="11" xfId="18" applyNumberFormat="1" applyFont="1" applyFill="1" applyBorder="1" applyAlignment="1" applyProtection="1">
      <alignment horizontal="center" vertical="top" wrapText="1"/>
      <protection locked="0"/>
    </xf>
    <xf numFmtId="0" fontId="8" fillId="0" borderId="11" xfId="18" applyNumberFormat="1" applyFont="1" applyFill="1" applyBorder="1" applyAlignment="1">
      <alignment horizontal="center" vertical="top" wrapText="1"/>
    </xf>
    <xf numFmtId="186" fontId="69" fillId="0" borderId="5" xfId="0" applyNumberFormat="1" applyFont="1" applyBorder="1" applyAlignment="1">
      <alignment horizontal="center" vertical="center" wrapText="1"/>
    </xf>
    <xf numFmtId="0" fontId="13" fillId="0" borderId="5" xfId="0" applyNumberFormat="1" applyFont="1" applyBorder="1" applyAlignment="1">
      <alignment horizontal="center" vertical="center"/>
    </xf>
    <xf numFmtId="177" fontId="3" fillId="0" borderId="5" xfId="0" applyNumberFormat="1" applyFont="1" applyBorder="1" applyAlignment="1">
      <alignment horizontal="center" vertical="center" wrapText="1"/>
    </xf>
    <xf numFmtId="0" fontId="67" fillId="5" borderId="17" xfId="8" applyFont="1" applyFill="1" applyBorder="1" applyAlignment="1"/>
    <xf numFmtId="0" fontId="67" fillId="5" borderId="24" xfId="8" applyFont="1" applyFill="1" applyBorder="1" applyAlignment="1"/>
    <xf numFmtId="181" fontId="67" fillId="5" borderId="38" xfId="0" applyFont="1" applyFill="1" applyBorder="1" applyAlignment="1"/>
    <xf numFmtId="181" fontId="67" fillId="5" borderId="9" xfId="0" applyFont="1" applyFill="1" applyBorder="1" applyAlignment="1"/>
    <xf numFmtId="187" fontId="3" fillId="0" borderId="5" xfId="0" applyNumberFormat="1" applyFont="1" applyFill="1" applyBorder="1" applyAlignment="1">
      <alignment horizontal="center"/>
    </xf>
    <xf numFmtId="179" fontId="3" fillId="0" borderId="5" xfId="0" applyNumberFormat="1" applyFont="1" applyFill="1" applyBorder="1" applyAlignment="1">
      <alignment horizontal="center"/>
    </xf>
    <xf numFmtId="181" fontId="3" fillId="0" borderId="5" xfId="0" applyNumberFormat="1" applyFont="1" applyFill="1" applyBorder="1" applyAlignment="1">
      <alignment horizontal="center"/>
    </xf>
    <xf numFmtId="0" fontId="3" fillId="2" borderId="5" xfId="0" applyNumberFormat="1" applyFont="1" applyFill="1" applyBorder="1" applyAlignment="1">
      <alignment horizontal="center"/>
    </xf>
    <xf numFmtId="0" fontId="3" fillId="0" borderId="17" xfId="0" applyNumberFormat="1" applyFont="1" applyFill="1" applyBorder="1" applyAlignment="1"/>
    <xf numFmtId="0" fontId="3" fillId="0" borderId="24" xfId="0" applyNumberFormat="1" applyFont="1" applyFill="1" applyBorder="1" applyAlignment="1"/>
    <xf numFmtId="0" fontId="3" fillId="0" borderId="5" xfId="0" applyNumberFormat="1" applyFont="1" applyFill="1" applyBorder="1" applyAlignment="1">
      <alignment horizontal="center"/>
    </xf>
    <xf numFmtId="0" fontId="3" fillId="3" borderId="5" xfId="0" applyNumberFormat="1" applyFont="1" applyFill="1" applyBorder="1" applyAlignment="1">
      <alignment horizontal="center"/>
    </xf>
    <xf numFmtId="0" fontId="13" fillId="2" borderId="5" xfId="0" applyNumberFormat="1" applyFont="1" applyFill="1" applyBorder="1" applyAlignment="1">
      <alignment horizontal="center" vertical="center"/>
    </xf>
    <xf numFmtId="0" fontId="57" fillId="0" borderId="5" xfId="0" applyNumberFormat="1" applyFont="1" applyBorder="1"/>
    <xf numFmtId="0" fontId="75" fillId="0" borderId="5" xfId="0" applyNumberFormat="1" applyFont="1" applyBorder="1" applyAlignment="1">
      <alignment horizontal="center" vertical="center"/>
    </xf>
    <xf numFmtId="181" fontId="3" fillId="2" borderId="5" xfId="0" applyNumberFormat="1" applyFont="1" applyFill="1" applyBorder="1" applyAlignment="1">
      <alignment horizontal="center"/>
    </xf>
    <xf numFmtId="0" fontId="67" fillId="5" borderId="25" xfId="8" applyFont="1" applyFill="1" applyBorder="1" applyAlignment="1"/>
    <xf numFmtId="0" fontId="67" fillId="3" borderId="0" xfId="8" applyFont="1" applyFill="1" applyBorder="1" applyAlignment="1"/>
    <xf numFmtId="181" fontId="67" fillId="5" borderId="27" xfId="0" applyFont="1" applyFill="1" applyBorder="1" applyAlignment="1"/>
    <xf numFmtId="181" fontId="0" fillId="7" borderId="0" xfId="13" applyNumberFormat="1" applyFont="1" applyFill="1"/>
    <xf numFmtId="187" fontId="0" fillId="7" borderId="0" xfId="13" applyNumberFormat="1" applyFont="1" applyFill="1" applyAlignment="1">
      <alignment horizontal="center" vertical="top"/>
    </xf>
    <xf numFmtId="181" fontId="0" fillId="7" borderId="0" xfId="13" applyFont="1" applyFill="1"/>
    <xf numFmtId="187" fontId="3" fillId="3" borderId="5" xfId="13" applyNumberFormat="1" applyFont="1" applyFill="1" applyBorder="1" applyAlignment="1">
      <alignment vertical="center"/>
    </xf>
    <xf numFmtId="181" fontId="58" fillId="3" borderId="5" xfId="13" applyFont="1" applyFill="1" applyBorder="1" applyAlignment="1">
      <alignment horizontal="center" vertical="center"/>
    </xf>
    <xf numFmtId="181" fontId="58" fillId="3" borderId="5" xfId="24" applyFont="1" applyFill="1" applyBorder="1" applyAlignment="1">
      <alignment horizontal="center" vertical="center" wrapText="1"/>
    </xf>
    <xf numFmtId="187" fontId="3" fillId="3" borderId="5" xfId="13" applyNumberFormat="1" applyFont="1" applyFill="1" applyBorder="1" applyAlignment="1">
      <alignment horizontal="center" vertical="center"/>
    </xf>
    <xf numFmtId="181" fontId="58" fillId="3" borderId="5" xfId="13" applyNumberFormat="1" applyFont="1" applyFill="1" applyBorder="1" applyAlignment="1">
      <alignment horizontal="center" vertical="center" wrapText="1"/>
    </xf>
    <xf numFmtId="187" fontId="3" fillId="3" borderId="5" xfId="24" applyNumberFormat="1" applyFont="1" applyFill="1" applyBorder="1" applyAlignment="1">
      <alignment horizontal="center" vertical="center" wrapText="1"/>
    </xf>
    <xf numFmtId="0" fontId="78" fillId="0" borderId="0" xfId="0" applyNumberFormat="1" applyFont="1" applyAlignment="1">
      <alignment horizontal="center" vertical="center"/>
    </xf>
    <xf numFmtId="0" fontId="3" fillId="3" borderId="5" xfId="24" applyNumberFormat="1" applyFont="1" applyFill="1" applyBorder="1" applyAlignment="1">
      <alignment horizontal="center" vertical="center" wrapText="1"/>
    </xf>
    <xf numFmtId="179" fontId="3" fillId="3" borderId="5" xfId="24" applyNumberFormat="1" applyFont="1" applyFill="1" applyBorder="1" applyAlignment="1">
      <alignment horizontal="center" vertical="center" wrapText="1"/>
    </xf>
    <xf numFmtId="187" fontId="3" fillId="0" borderId="5" xfId="24" applyNumberFormat="1" applyFont="1" applyBorder="1" applyAlignment="1">
      <alignment horizontal="center" vertical="center" wrapText="1"/>
    </xf>
    <xf numFmtId="181" fontId="3" fillId="3" borderId="5" xfId="13" applyFont="1" applyFill="1" applyBorder="1" applyAlignment="1">
      <alignment vertical="center"/>
    </xf>
    <xf numFmtId="0" fontId="3" fillId="3" borderId="5" xfId="13" applyNumberFormat="1" applyFont="1" applyFill="1" applyBorder="1" applyAlignment="1">
      <alignment vertical="center"/>
    </xf>
    <xf numFmtId="181" fontId="3" fillId="3" borderId="5" xfId="13" applyFont="1" applyFill="1" applyBorder="1" applyAlignment="1">
      <alignment horizontal="center" vertical="center"/>
    </xf>
    <xf numFmtId="187" fontId="68" fillId="3" borderId="5" xfId="24" applyNumberFormat="1" applyFont="1" applyFill="1" applyBorder="1" applyAlignment="1">
      <alignment horizontal="center" vertical="center" wrapText="1"/>
    </xf>
    <xf numFmtId="181" fontId="79" fillId="3" borderId="5" xfId="24" applyNumberFormat="1" applyFont="1" applyFill="1" applyBorder="1" applyAlignment="1">
      <alignment horizontal="center" vertical="center" wrapText="1"/>
    </xf>
    <xf numFmtId="181" fontId="3" fillId="3" borderId="5" xfId="13" applyFont="1" applyFill="1" applyBorder="1" applyAlignment="1">
      <alignment horizontal="center"/>
    </xf>
    <xf numFmtId="181" fontId="3" fillId="3" borderId="5" xfId="13" applyNumberFormat="1" applyFont="1" applyFill="1" applyBorder="1" applyAlignment="1">
      <alignment horizontal="center" vertical="center" wrapText="1"/>
    </xf>
    <xf numFmtId="181" fontId="3" fillId="3" borderId="24" xfId="13" applyNumberFormat="1" applyFont="1" applyFill="1" applyBorder="1" applyAlignment="1">
      <alignment horizontal="center" vertical="center"/>
    </xf>
    <xf numFmtId="181" fontId="80" fillId="3" borderId="5" xfId="13" applyNumberFormat="1" applyFont="1" applyFill="1" applyBorder="1" applyAlignment="1">
      <alignment horizontal="center" vertical="center"/>
    </xf>
    <xf numFmtId="0" fontId="78" fillId="0" borderId="0" xfId="0" applyNumberFormat="1" applyFont="1" applyAlignment="1">
      <alignment horizontal="center" vertical="center"/>
    </xf>
    <xf numFmtId="181" fontId="3" fillId="3" borderId="5" xfId="13" applyFont="1" applyFill="1" applyBorder="1"/>
    <xf numFmtId="0" fontId="57" fillId="3" borderId="0" xfId="0" applyNumberFormat="1" applyFont="1" applyFill="1" applyAlignment="1">
      <alignment horizontal="left" vertical="center" wrapText="1"/>
    </xf>
    <xf numFmtId="0" fontId="57" fillId="3" borderId="0" xfId="0" applyNumberFormat="1" applyFont="1" applyFill="1" applyAlignment="1"/>
    <xf numFmtId="0" fontId="57" fillId="3" borderId="0" xfId="0" applyNumberFormat="1" applyFont="1" applyFill="1" applyAlignment="1">
      <alignment horizontal="center"/>
    </xf>
    <xf numFmtId="0" fontId="5" fillId="8" borderId="5" xfId="0" applyNumberFormat="1" applyFont="1" applyFill="1" applyBorder="1" applyAlignment="1">
      <alignment horizontal="center" wrapText="1"/>
    </xf>
    <xf numFmtId="0" fontId="5" fillId="8" borderId="5" xfId="0" applyNumberFormat="1" applyFont="1" applyFill="1" applyBorder="1" applyAlignment="1">
      <alignment horizontal="center" vertical="center" wrapText="1"/>
    </xf>
    <xf numFmtId="0" fontId="67" fillId="8" borderId="5" xfId="0" applyNumberFormat="1" applyFont="1" applyFill="1" applyBorder="1" applyAlignment="1">
      <alignment horizontal="center" vertical="center" wrapText="1"/>
    </xf>
    <xf numFmtId="0" fontId="8" fillId="3" borderId="4" xfId="0" applyNumberFormat="1" applyFont="1" applyFill="1" applyBorder="1" applyAlignment="1" applyProtection="1">
      <alignment horizontal="center" vertical="center" wrapText="1"/>
      <protection locked="0"/>
    </xf>
    <xf numFmtId="0" fontId="9" fillId="3" borderId="5" xfId="0" applyNumberFormat="1" applyFont="1" applyFill="1" applyBorder="1" applyAlignment="1" applyProtection="1">
      <alignment horizontal="left" vertical="center" wrapText="1"/>
      <protection locked="0"/>
    </xf>
    <xf numFmtId="0" fontId="9" fillId="3" borderId="5" xfId="0" applyNumberFormat="1" applyFont="1" applyFill="1" applyBorder="1" applyAlignment="1" applyProtection="1">
      <alignment horizontal="center" vertical="center"/>
      <protection locked="0"/>
    </xf>
    <xf numFmtId="0" fontId="2" fillId="3" borderId="5" xfId="0" applyNumberFormat="1" applyFont="1" applyFill="1" applyBorder="1" applyAlignment="1" applyProtection="1">
      <alignment horizontal="center" vertical="center" wrapText="1"/>
      <protection locked="0"/>
    </xf>
    <xf numFmtId="14" fontId="3" fillId="3" borderId="5" xfId="0" applyNumberFormat="1" applyFont="1" applyFill="1" applyBorder="1" applyAlignment="1" applyProtection="1">
      <alignment horizontal="center" vertical="center" wrapText="1"/>
      <protection locked="0"/>
    </xf>
    <xf numFmtId="0" fontId="8" fillId="3" borderId="5" xfId="0" applyNumberFormat="1" applyFont="1" applyFill="1" applyBorder="1" applyAlignment="1" applyProtection="1">
      <alignment horizontal="left" vertical="center" wrapText="1"/>
      <protection locked="0"/>
    </xf>
    <xf numFmtId="0" fontId="57" fillId="3" borderId="5" xfId="0" applyNumberFormat="1" applyFont="1" applyFill="1" applyBorder="1" applyAlignment="1" applyProtection="1">
      <alignment horizontal="left" vertical="center" wrapText="1"/>
      <protection locked="0"/>
    </xf>
    <xf numFmtId="14" fontId="57" fillId="3" borderId="5" xfId="0" applyNumberFormat="1" applyFont="1" applyFill="1" applyBorder="1" applyAlignment="1" applyProtection="1">
      <alignment horizontal="center" vertical="center" wrapText="1"/>
      <protection locked="0"/>
    </xf>
    <xf numFmtId="14" fontId="9" fillId="3" borderId="5" xfId="0" applyNumberFormat="1" applyFont="1" applyFill="1" applyBorder="1" applyAlignment="1" applyProtection="1">
      <alignment horizontal="left" vertical="center" wrapText="1"/>
      <protection locked="0"/>
    </xf>
    <xf numFmtId="0" fontId="0" fillId="3" borderId="0" xfId="0" applyNumberFormat="1" applyFont="1" applyFill="1" applyAlignment="1"/>
    <xf numFmtId="0" fontId="5" fillId="8" borderId="14" xfId="0" applyNumberFormat="1" applyFont="1" applyFill="1" applyBorder="1" applyAlignment="1">
      <alignment horizontal="center" wrapText="1"/>
    </xf>
    <xf numFmtId="0" fontId="5" fillId="8" borderId="14" xfId="0" applyNumberFormat="1" applyFont="1" applyFill="1" applyBorder="1" applyAlignment="1">
      <alignment horizontal="center" vertical="center" wrapText="1"/>
    </xf>
    <xf numFmtId="0" fontId="2" fillId="3" borderId="5" xfId="0" applyNumberFormat="1" applyFont="1" applyFill="1" applyBorder="1" applyAlignment="1" applyProtection="1">
      <alignment horizontal="left" vertical="center" wrapText="1"/>
      <protection locked="0"/>
    </xf>
    <xf numFmtId="0" fontId="3" fillId="3" borderId="14" xfId="0" applyNumberFormat="1" applyFont="1" applyFill="1" applyBorder="1" applyAlignment="1" applyProtection="1">
      <alignment horizontal="left" vertical="center" wrapText="1"/>
      <protection locked="0"/>
    </xf>
    <xf numFmtId="0" fontId="57" fillId="3" borderId="14" xfId="0" applyNumberFormat="1" applyFont="1" applyFill="1" applyBorder="1" applyAlignment="1" applyProtection="1">
      <alignment horizontal="left" vertical="center" wrapText="1"/>
      <protection locked="0"/>
    </xf>
    <xf numFmtId="0" fontId="32" fillId="3" borderId="21" xfId="29" quotePrefix="1" applyFont="1" applyFill="1" applyBorder="1" applyAlignment="1" applyProtection="1">
      <alignment horizontal="right" vertical="center"/>
      <protection hidden="1"/>
    </xf>
    <xf numFmtId="0" fontId="32" fillId="3" borderId="9" xfId="29" quotePrefix="1" applyFont="1" applyFill="1" applyBorder="1" applyAlignment="1" applyProtection="1">
      <alignment horizontal="right" vertical="top"/>
      <protection hidden="1"/>
    </xf>
    <xf numFmtId="0" fontId="81" fillId="3" borderId="21" xfId="0" applyNumberFormat="1" applyFont="1" applyFill="1" applyBorder="1" applyAlignment="1">
      <alignment horizontal="center" vertical="center"/>
    </xf>
    <xf numFmtId="0" fontId="77" fillId="3" borderId="21" xfId="0" applyNumberFormat="1" applyFont="1" applyFill="1" applyBorder="1" applyAlignment="1">
      <alignment horizontal="center" vertical="center"/>
    </xf>
    <xf numFmtId="0" fontId="5" fillId="8" borderId="5" xfId="0" applyNumberFormat="1" applyFont="1" applyFill="1" applyBorder="1" applyAlignment="1">
      <alignment horizontal="center" wrapText="1"/>
    </xf>
    <xf numFmtId="0" fontId="67" fillId="8" borderId="5" xfId="0" applyNumberFormat="1" applyFont="1" applyFill="1" applyBorder="1" applyAlignment="1">
      <alignment horizontal="center" wrapText="1"/>
    </xf>
    <xf numFmtId="0" fontId="67" fillId="9" borderId="26" xfId="0" applyNumberFormat="1" applyFont="1" applyFill="1" applyBorder="1" applyAlignment="1" applyProtection="1">
      <alignment horizontal="left" vertical="center" wrapText="1"/>
      <protection locked="0"/>
    </xf>
    <xf numFmtId="0" fontId="63" fillId="9" borderId="24" xfId="0" applyNumberFormat="1" applyFont="1" applyFill="1" applyBorder="1" applyAlignment="1" applyProtection="1">
      <alignment horizontal="left" vertical="center" wrapText="1"/>
      <protection locked="0"/>
    </xf>
    <xf numFmtId="0" fontId="63" fillId="9" borderId="50" xfId="0" applyNumberFormat="1" applyFont="1" applyFill="1" applyBorder="1" applyAlignment="1" applyProtection="1">
      <alignment horizontal="left" vertical="center" wrapText="1"/>
      <protection locked="0"/>
    </xf>
    <xf numFmtId="0" fontId="5" fillId="10" borderId="26" xfId="0" applyNumberFormat="1" applyFont="1" applyFill="1" applyBorder="1" applyAlignment="1" applyProtection="1">
      <alignment horizontal="left" vertical="center" wrapText="1"/>
      <protection locked="0"/>
    </xf>
    <xf numFmtId="0" fontId="67" fillId="10" borderId="24" xfId="0" applyNumberFormat="1" applyFont="1" applyFill="1" applyBorder="1" applyAlignment="1" applyProtection="1">
      <alignment horizontal="left" vertical="center" wrapText="1"/>
      <protection locked="0"/>
    </xf>
    <xf numFmtId="0" fontId="67" fillId="10" borderId="50" xfId="0" applyNumberFormat="1" applyFont="1" applyFill="1" applyBorder="1" applyAlignment="1" applyProtection="1">
      <alignment horizontal="left" vertical="center" wrapText="1"/>
      <protection locked="0"/>
    </xf>
    <xf numFmtId="0" fontId="5" fillId="11" borderId="26" xfId="0" applyNumberFormat="1" applyFont="1" applyFill="1" applyBorder="1" applyAlignment="1" applyProtection="1">
      <alignment horizontal="left" vertical="center" wrapText="1"/>
      <protection locked="0"/>
    </xf>
    <xf numFmtId="0" fontId="67" fillId="11" borderId="24" xfId="0" applyNumberFormat="1" applyFont="1" applyFill="1" applyBorder="1" applyAlignment="1" applyProtection="1">
      <alignment horizontal="left" vertical="center" wrapText="1"/>
      <protection locked="0"/>
    </xf>
    <xf numFmtId="0" fontId="67" fillId="11" borderId="50" xfId="0" applyNumberFormat="1" applyFont="1" applyFill="1" applyBorder="1" applyAlignment="1" applyProtection="1">
      <alignment horizontal="left" vertical="center" wrapText="1"/>
      <protection locked="0"/>
    </xf>
    <xf numFmtId="0" fontId="61" fillId="8" borderId="37" xfId="0" applyNumberFormat="1" applyFont="1" applyFill="1" applyBorder="1" applyAlignment="1">
      <alignment horizontal="center" vertical="center" wrapText="1"/>
    </xf>
    <xf numFmtId="0" fontId="61" fillId="8" borderId="32" xfId="0" applyNumberFormat="1" applyFont="1" applyFill="1" applyBorder="1" applyAlignment="1">
      <alignment horizontal="center" vertical="center" wrapText="1"/>
    </xf>
    <xf numFmtId="181" fontId="58" fillId="3" borderId="17" xfId="24" applyFont="1" applyFill="1" applyBorder="1" applyAlignment="1">
      <alignment horizontal="center" vertical="center" wrapText="1"/>
    </xf>
    <xf numFmtId="181" fontId="58" fillId="3" borderId="24" xfId="24" applyFont="1" applyFill="1" applyBorder="1" applyAlignment="1">
      <alignment horizontal="center" vertical="center" wrapText="1"/>
    </xf>
    <xf numFmtId="181" fontId="58" fillId="3" borderId="25" xfId="24" applyFont="1" applyFill="1" applyBorder="1" applyAlignment="1">
      <alignment horizontal="center" vertical="center" wrapText="1"/>
    </xf>
    <xf numFmtId="187" fontId="79" fillId="3" borderId="17" xfId="24" applyNumberFormat="1" applyFont="1" applyFill="1" applyBorder="1" applyAlignment="1">
      <alignment horizontal="center" vertical="center" wrapText="1"/>
    </xf>
    <xf numFmtId="187" fontId="68" fillId="3" borderId="24" xfId="24" applyNumberFormat="1" applyFont="1" applyFill="1" applyBorder="1" applyAlignment="1">
      <alignment horizontal="center" vertical="center" wrapText="1"/>
    </xf>
    <xf numFmtId="187" fontId="68" fillId="3" borderId="25" xfId="24" applyNumberFormat="1" applyFont="1" applyFill="1" applyBorder="1" applyAlignment="1">
      <alignment horizontal="center" vertical="center" wrapText="1"/>
    </xf>
    <xf numFmtId="187" fontId="14" fillId="3" borderId="17" xfId="24" applyNumberFormat="1" applyFont="1" applyFill="1" applyBorder="1" applyAlignment="1">
      <alignment horizontal="center" vertical="center" wrapText="1"/>
    </xf>
    <xf numFmtId="187" fontId="14" fillId="3" borderId="24" xfId="24" applyNumberFormat="1" applyFont="1" applyFill="1" applyBorder="1" applyAlignment="1">
      <alignment horizontal="center" vertical="center" wrapText="1"/>
    </xf>
    <xf numFmtId="187" fontId="14" fillId="3" borderId="25" xfId="24" applyNumberFormat="1" applyFont="1" applyFill="1" applyBorder="1" applyAlignment="1">
      <alignment horizontal="center" vertical="center" wrapText="1"/>
    </xf>
    <xf numFmtId="181" fontId="3" fillId="3" borderId="5" xfId="13" applyFont="1" applyFill="1" applyBorder="1" applyAlignment="1">
      <alignment horizontal="center" vertical="center"/>
    </xf>
    <xf numFmtId="181" fontId="3" fillId="3" borderId="17" xfId="13" applyNumberFormat="1" applyFont="1" applyFill="1" applyBorder="1" applyAlignment="1">
      <alignment horizontal="center" vertical="center"/>
    </xf>
    <xf numFmtId="181" fontId="3" fillId="3" borderId="24" xfId="13" applyNumberFormat="1" applyFont="1" applyFill="1" applyBorder="1" applyAlignment="1">
      <alignment horizontal="center" vertical="center"/>
    </xf>
    <xf numFmtId="181" fontId="3" fillId="3" borderId="25" xfId="13" applyNumberFormat="1" applyFont="1" applyFill="1" applyBorder="1" applyAlignment="1">
      <alignment horizontal="center" vertical="center"/>
    </xf>
    <xf numFmtId="181" fontId="77" fillId="3" borderId="38" xfId="13" applyFont="1" applyFill="1" applyBorder="1" applyAlignment="1">
      <alignment horizontal="center" vertical="center"/>
    </xf>
    <xf numFmtId="181" fontId="77" fillId="3" borderId="9" xfId="13" applyFont="1" applyFill="1" applyBorder="1" applyAlignment="1">
      <alignment horizontal="center" vertical="center"/>
    </xf>
    <xf numFmtId="181" fontId="77" fillId="3" borderId="27" xfId="13" applyFont="1" applyFill="1" applyBorder="1" applyAlignment="1">
      <alignment horizontal="center" vertical="center"/>
    </xf>
    <xf numFmtId="181" fontId="77" fillId="3" borderId="22" xfId="13" applyFont="1" applyFill="1" applyBorder="1" applyAlignment="1">
      <alignment horizontal="center" vertical="center"/>
    </xf>
    <xf numFmtId="181" fontId="77" fillId="3" borderId="21" xfId="13" applyFont="1" applyFill="1" applyBorder="1" applyAlignment="1">
      <alignment horizontal="center" vertical="center"/>
    </xf>
    <xf numFmtId="181" fontId="77" fillId="3" borderId="23" xfId="13" applyFont="1" applyFill="1" applyBorder="1" applyAlignment="1">
      <alignment horizontal="center" vertical="center"/>
    </xf>
    <xf numFmtId="0" fontId="3" fillId="2" borderId="5" xfId="0" applyNumberFormat="1" applyFont="1" applyFill="1" applyBorder="1" applyAlignment="1">
      <alignment horizontal="left"/>
    </xf>
    <xf numFmtId="0" fontId="61" fillId="2" borderId="17" xfId="0" applyNumberFormat="1" applyFont="1" applyFill="1" applyBorder="1" applyAlignment="1">
      <alignment horizontal="center" vertical="center"/>
    </xf>
    <xf numFmtId="0" fontId="61" fillId="2" borderId="24" xfId="0" applyNumberFormat="1" applyFont="1" applyFill="1" applyBorder="1" applyAlignment="1">
      <alignment horizontal="center" vertical="center"/>
    </xf>
    <xf numFmtId="0" fontId="61" fillId="2" borderId="25" xfId="0" applyNumberFormat="1" applyFont="1" applyFill="1" applyBorder="1" applyAlignment="1">
      <alignment horizontal="center" vertical="center"/>
    </xf>
    <xf numFmtId="0" fontId="62" fillId="2" borderId="17" xfId="0" applyNumberFormat="1" applyFont="1" applyFill="1" applyBorder="1" applyAlignment="1">
      <alignment horizontal="center" vertical="center"/>
    </xf>
    <xf numFmtId="0" fontId="62" fillId="2" borderId="24" xfId="0" applyNumberFormat="1" applyFont="1" applyFill="1" applyBorder="1" applyAlignment="1">
      <alignment horizontal="center" vertical="center"/>
    </xf>
    <xf numFmtId="0" fontId="62" fillId="2" borderId="25" xfId="0" applyNumberFormat="1" applyFont="1" applyFill="1" applyBorder="1" applyAlignment="1">
      <alignment horizontal="center" vertical="center"/>
    </xf>
    <xf numFmtId="0" fontId="3" fillId="0" borderId="5" xfId="0" applyNumberFormat="1" applyFont="1" applyFill="1" applyBorder="1" applyAlignment="1">
      <alignment horizontal="left"/>
    </xf>
    <xf numFmtId="185" fontId="3" fillId="0" borderId="5" xfId="0" applyNumberFormat="1" applyFont="1" applyFill="1" applyBorder="1" applyAlignment="1">
      <alignment horizontal="center"/>
    </xf>
    <xf numFmtId="0" fontId="63" fillId="2" borderId="5" xfId="0" applyNumberFormat="1" applyFont="1" applyFill="1" applyBorder="1" applyAlignment="1">
      <alignment horizontal="center"/>
    </xf>
    <xf numFmtId="0" fontId="64" fillId="2" borderId="5" xfId="0" applyNumberFormat="1" applyFont="1" applyFill="1" applyBorder="1" applyAlignment="1">
      <alignment horizontal="center"/>
    </xf>
    <xf numFmtId="0" fontId="13" fillId="0" borderId="5" xfId="0" applyNumberFormat="1" applyFont="1" applyFill="1" applyBorder="1" applyAlignment="1">
      <alignment horizontal="left"/>
    </xf>
    <xf numFmtId="0" fontId="63" fillId="0" borderId="5" xfId="0" applyNumberFormat="1" applyFont="1" applyFill="1" applyBorder="1" applyAlignment="1">
      <alignment horizontal="center"/>
    </xf>
    <xf numFmtId="0" fontId="3" fillId="2" borderId="17" xfId="0" applyNumberFormat="1" applyFont="1" applyFill="1" applyBorder="1" applyAlignment="1">
      <alignment horizontal="left"/>
    </xf>
    <xf numFmtId="0" fontId="3" fillId="2" borderId="25" xfId="0" applyNumberFormat="1" applyFont="1" applyFill="1" applyBorder="1" applyAlignment="1">
      <alignment horizontal="left"/>
    </xf>
    <xf numFmtId="0" fontId="63" fillId="3" borderId="5" xfId="0" applyNumberFormat="1" applyFont="1" applyFill="1" applyBorder="1" applyAlignment="1">
      <alignment horizontal="center"/>
    </xf>
    <xf numFmtId="0" fontId="65" fillId="2" borderId="5" xfId="0" applyNumberFormat="1" applyFont="1" applyFill="1" applyBorder="1" applyAlignment="1">
      <alignment horizontal="center"/>
    </xf>
    <xf numFmtId="0" fontId="66" fillId="2" borderId="17" xfId="0" applyNumberFormat="1" applyFont="1" applyFill="1" applyBorder="1" applyAlignment="1">
      <alignment horizontal="center"/>
    </xf>
    <xf numFmtId="0" fontId="66" fillId="2" borderId="24" xfId="0" applyNumberFormat="1" applyFont="1" applyFill="1" applyBorder="1" applyAlignment="1">
      <alignment horizontal="center"/>
    </xf>
    <xf numFmtId="0" fontId="13" fillId="2" borderId="17" xfId="0" applyNumberFormat="1" applyFont="1" applyFill="1" applyBorder="1" applyAlignment="1">
      <alignment horizontal="left"/>
    </xf>
    <xf numFmtId="0" fontId="13" fillId="2" borderId="25" xfId="0" applyNumberFormat="1" applyFont="1" applyFill="1" applyBorder="1" applyAlignment="1">
      <alignment horizontal="left"/>
    </xf>
    <xf numFmtId="0" fontId="13" fillId="2" borderId="5" xfId="0" applyNumberFormat="1" applyFont="1" applyFill="1" applyBorder="1" applyAlignment="1">
      <alignment horizontal="center"/>
    </xf>
    <xf numFmtId="0" fontId="13" fillId="2" borderId="5" xfId="0" applyNumberFormat="1" applyFont="1" applyFill="1" applyBorder="1" applyAlignment="1">
      <alignment horizontal="left"/>
    </xf>
    <xf numFmtId="181" fontId="67" fillId="5" borderId="40" xfId="0" applyFont="1" applyFill="1" applyBorder="1" applyAlignment="1">
      <alignment horizontal="left"/>
    </xf>
    <xf numFmtId="181" fontId="67" fillId="5" borderId="0" xfId="0" applyFont="1" applyFill="1" applyBorder="1" applyAlignment="1">
      <alignment horizontal="left"/>
    </xf>
    <xf numFmtId="181" fontId="67" fillId="5" borderId="39" xfId="0" applyFont="1" applyFill="1" applyBorder="1" applyAlignment="1">
      <alignment horizontal="left"/>
    </xf>
    <xf numFmtId="0" fontId="3" fillId="2" borderId="17" xfId="0" applyNumberFormat="1" applyFont="1" applyFill="1" applyBorder="1" applyAlignment="1">
      <alignment horizontal="center" wrapText="1"/>
    </xf>
    <xf numFmtId="0" fontId="3" fillId="2" borderId="25" xfId="0" applyNumberFormat="1" applyFont="1" applyFill="1" applyBorder="1" applyAlignment="1">
      <alignment horizontal="center" wrapText="1"/>
    </xf>
    <xf numFmtId="0" fontId="3" fillId="2" borderId="5" xfId="0" applyNumberFormat="1" applyFont="1" applyFill="1" applyBorder="1" applyAlignment="1">
      <alignment horizontal="center" vertical="center"/>
    </xf>
    <xf numFmtId="0" fontId="3" fillId="2" borderId="5" xfId="0" applyNumberFormat="1" applyFont="1" applyFill="1" applyBorder="1" applyAlignment="1">
      <alignment horizontal="center" wrapText="1"/>
    </xf>
    <xf numFmtId="0" fontId="13" fillId="2" borderId="17" xfId="0" applyNumberFormat="1" applyFont="1" applyFill="1" applyBorder="1" applyAlignment="1">
      <alignment horizontal="center" wrapText="1"/>
    </xf>
    <xf numFmtId="0" fontId="13" fillId="2" borderId="25" xfId="0" applyNumberFormat="1" applyFont="1" applyFill="1" applyBorder="1" applyAlignment="1">
      <alignment horizontal="center" wrapText="1"/>
    </xf>
    <xf numFmtId="0" fontId="13" fillId="2" borderId="5" xfId="0" applyNumberFormat="1" applyFont="1" applyFill="1" applyBorder="1" applyAlignment="1">
      <alignment horizontal="center" wrapText="1"/>
    </xf>
    <xf numFmtId="0" fontId="3" fillId="2" borderId="17" xfId="0" applyNumberFormat="1" applyFont="1" applyFill="1" applyBorder="1" applyAlignment="1">
      <alignment horizontal="center" vertical="center"/>
    </xf>
    <xf numFmtId="0" fontId="3" fillId="2" borderId="25" xfId="0" applyNumberFormat="1" applyFont="1" applyFill="1" applyBorder="1" applyAlignment="1">
      <alignment horizontal="center" vertical="center"/>
    </xf>
    <xf numFmtId="0" fontId="3" fillId="2" borderId="5" xfId="0" applyNumberFormat="1" applyFont="1" applyFill="1" applyBorder="1" applyAlignment="1">
      <alignment horizontal="center" vertical="center" wrapText="1"/>
    </xf>
    <xf numFmtId="0" fontId="3" fillId="2" borderId="17" xfId="0" applyNumberFormat="1" applyFont="1" applyFill="1" applyBorder="1" applyAlignment="1">
      <alignment horizontal="center" vertical="center" wrapText="1"/>
    </xf>
    <xf numFmtId="0" fontId="3" fillId="2" borderId="24" xfId="0" applyNumberFormat="1" applyFont="1" applyFill="1" applyBorder="1" applyAlignment="1">
      <alignment horizontal="center" vertical="center" wrapText="1"/>
    </xf>
    <xf numFmtId="0" fontId="3" fillId="2" borderId="25" xfId="0" applyNumberFormat="1" applyFont="1" applyFill="1" applyBorder="1" applyAlignment="1">
      <alignment horizontal="center" vertical="center" wrapText="1"/>
    </xf>
    <xf numFmtId="0" fontId="13" fillId="2" borderId="17" xfId="0" applyNumberFormat="1" applyFont="1" applyFill="1" applyBorder="1" applyAlignment="1">
      <alignment horizontal="center" vertical="center"/>
    </xf>
    <xf numFmtId="0" fontId="13" fillId="2" borderId="25" xfId="0" applyNumberFormat="1" applyFont="1" applyFill="1" applyBorder="1" applyAlignment="1">
      <alignment horizontal="center" vertical="center"/>
    </xf>
    <xf numFmtId="0" fontId="3" fillId="3" borderId="5" xfId="0" applyNumberFormat="1" applyFont="1" applyFill="1" applyBorder="1" applyAlignment="1">
      <alignment horizontal="center" vertical="center"/>
    </xf>
    <xf numFmtId="181" fontId="61" fillId="5" borderId="17" xfId="0" applyFont="1" applyFill="1" applyBorder="1" applyAlignment="1">
      <alignment horizontal="left"/>
    </xf>
    <xf numFmtId="181" fontId="61" fillId="5" borderId="24" xfId="0" applyFont="1" applyFill="1" applyBorder="1" applyAlignment="1">
      <alignment horizontal="left"/>
    </xf>
    <xf numFmtId="181" fontId="61" fillId="5" borderId="25" xfId="0" applyFont="1" applyFill="1" applyBorder="1" applyAlignment="1">
      <alignment horizontal="left"/>
    </xf>
    <xf numFmtId="181" fontId="58" fillId="2" borderId="17" xfId="0" applyFont="1" applyFill="1" applyBorder="1" applyAlignment="1">
      <alignment horizontal="left"/>
    </xf>
    <xf numFmtId="181" fontId="58" fillId="2" borderId="24" xfId="0" applyFont="1" applyFill="1" applyBorder="1" applyAlignment="1">
      <alignment horizontal="left"/>
    </xf>
    <xf numFmtId="181" fontId="58" fillId="2" borderId="25" xfId="0" applyFont="1" applyFill="1" applyBorder="1" applyAlignment="1">
      <alignment horizontal="left"/>
    </xf>
    <xf numFmtId="181" fontId="63" fillId="2" borderId="17" xfId="0" applyFont="1" applyFill="1" applyBorder="1" applyAlignment="1">
      <alignment horizontal="center" wrapText="1"/>
    </xf>
    <xf numFmtId="181" fontId="63" fillId="2" borderId="24" xfId="0" applyFont="1" applyFill="1" applyBorder="1" applyAlignment="1">
      <alignment horizontal="center" wrapText="1"/>
    </xf>
    <xf numFmtId="181" fontId="63" fillId="2" borderId="25" xfId="0" applyFont="1" applyFill="1" applyBorder="1" applyAlignment="1">
      <alignment horizontal="center" wrapText="1"/>
    </xf>
    <xf numFmtId="181" fontId="63" fillId="2" borderId="17" xfId="0" applyFont="1" applyFill="1" applyBorder="1" applyAlignment="1">
      <alignment horizontal="center"/>
    </xf>
    <xf numFmtId="181" fontId="63" fillId="2" borderId="24" xfId="0" applyFont="1" applyFill="1" applyBorder="1" applyAlignment="1">
      <alignment horizontal="center"/>
    </xf>
    <xf numFmtId="181" fontId="63" fillId="2" borderId="25" xfId="0" applyFont="1" applyFill="1" applyBorder="1" applyAlignment="1">
      <alignment horizontal="center"/>
    </xf>
    <xf numFmtId="181" fontId="3" fillId="2" borderId="22" xfId="0" applyFont="1" applyFill="1" applyBorder="1" applyAlignment="1">
      <alignment horizontal="center"/>
    </xf>
    <xf numFmtId="181" fontId="3" fillId="2" borderId="21" xfId="0" applyFont="1" applyFill="1" applyBorder="1" applyAlignment="1">
      <alignment horizontal="center"/>
    </xf>
    <xf numFmtId="181" fontId="3" fillId="2" borderId="23" xfId="0" applyFont="1" applyFill="1" applyBorder="1" applyAlignment="1">
      <alignment horizontal="center"/>
    </xf>
    <xf numFmtId="0" fontId="13" fillId="0" borderId="17" xfId="0" applyNumberFormat="1" applyFont="1" applyBorder="1" applyAlignment="1">
      <alignment horizontal="center" vertical="center"/>
    </xf>
    <xf numFmtId="0" fontId="13" fillId="0" borderId="24" xfId="0" applyNumberFormat="1" applyFont="1" applyBorder="1" applyAlignment="1">
      <alignment horizontal="center" vertical="center"/>
    </xf>
    <xf numFmtId="0" fontId="13" fillId="0" borderId="25" xfId="0" applyNumberFormat="1" applyFont="1" applyBorder="1" applyAlignment="1">
      <alignment horizontal="center" vertical="center"/>
    </xf>
    <xf numFmtId="0" fontId="19" fillId="3" borderId="17" xfId="0" applyNumberFormat="1" applyFont="1" applyFill="1" applyBorder="1" applyAlignment="1">
      <alignment horizontal="center"/>
    </xf>
    <xf numFmtId="0" fontId="14" fillId="3" borderId="24" xfId="0" applyNumberFormat="1" applyFont="1" applyFill="1" applyBorder="1" applyAlignment="1">
      <alignment horizontal="center"/>
    </xf>
    <xf numFmtId="0" fontId="14" fillId="3" borderId="25" xfId="0" applyNumberFormat="1" applyFont="1" applyFill="1" applyBorder="1" applyAlignment="1">
      <alignment horizontal="center"/>
    </xf>
    <xf numFmtId="181" fontId="61" fillId="5" borderId="22" xfId="0" applyFont="1" applyFill="1" applyBorder="1" applyAlignment="1">
      <alignment horizontal="left"/>
    </xf>
    <xf numFmtId="181" fontId="61" fillId="5" borderId="21" xfId="0" applyFont="1" applyFill="1" applyBorder="1" applyAlignment="1">
      <alignment horizontal="left"/>
    </xf>
    <xf numFmtId="181" fontId="61" fillId="5" borderId="23" xfId="0" applyFont="1" applyFill="1" applyBorder="1" applyAlignment="1">
      <alignment horizontal="left"/>
    </xf>
    <xf numFmtId="0" fontId="3" fillId="0" borderId="5" xfId="0" applyNumberFormat="1" applyFont="1" applyBorder="1" applyAlignment="1">
      <alignment horizontal="left"/>
    </xf>
    <xf numFmtId="177" fontId="3" fillId="0" borderId="5" xfId="0" applyNumberFormat="1" applyFont="1" applyFill="1" applyBorder="1" applyAlignment="1">
      <alignment horizontal="center"/>
    </xf>
    <xf numFmtId="0" fontId="3" fillId="0" borderId="5" xfId="0" applyNumberFormat="1" applyFont="1" applyBorder="1" applyAlignment="1">
      <alignment horizontal="center"/>
    </xf>
    <xf numFmtId="177" fontId="3" fillId="0" borderId="5" xfId="0" applyNumberFormat="1" applyFont="1" applyBorder="1" applyAlignment="1">
      <alignment horizontal="left"/>
    </xf>
    <xf numFmtId="181" fontId="3" fillId="2" borderId="5" xfId="0" applyNumberFormat="1" applyFont="1" applyFill="1" applyBorder="1" applyAlignment="1">
      <alignment horizontal="center"/>
    </xf>
    <xf numFmtId="181" fontId="3" fillId="3" borderId="17" xfId="0" applyNumberFormat="1" applyFont="1" applyFill="1" applyBorder="1" applyAlignment="1">
      <alignment horizontal="center"/>
    </xf>
    <xf numFmtId="181" fontId="3" fillId="3" borderId="25" xfId="0" applyNumberFormat="1" applyFont="1" applyFill="1" applyBorder="1" applyAlignment="1">
      <alignment horizontal="center"/>
    </xf>
    <xf numFmtId="181" fontId="70" fillId="3" borderId="17" xfId="0" applyFont="1" applyFill="1" applyBorder="1" applyAlignment="1">
      <alignment horizontal="left" wrapText="1"/>
    </xf>
    <xf numFmtId="181" fontId="71" fillId="3" borderId="24" xfId="0" applyFont="1" applyFill="1" applyBorder="1" applyAlignment="1">
      <alignment horizontal="left" wrapText="1"/>
    </xf>
    <xf numFmtId="181" fontId="71" fillId="3" borderId="25" xfId="0" applyFont="1" applyFill="1" applyBorder="1" applyAlignment="1">
      <alignment horizontal="left" wrapText="1"/>
    </xf>
    <xf numFmtId="181" fontId="72" fillId="2" borderId="5" xfId="0" applyFont="1" applyFill="1" applyBorder="1" applyAlignment="1">
      <alignment horizontal="left"/>
    </xf>
    <xf numFmtId="181" fontId="3" fillId="2" borderId="5" xfId="0" applyFont="1" applyFill="1" applyBorder="1" applyAlignment="1">
      <alignment horizontal="left"/>
    </xf>
    <xf numFmtId="181" fontId="76" fillId="2" borderId="5" xfId="0" applyFont="1" applyFill="1" applyBorder="1" applyAlignment="1">
      <alignment horizontal="center"/>
    </xf>
    <xf numFmtId="181" fontId="73" fillId="2" borderId="17" xfId="0" applyFont="1" applyFill="1" applyBorder="1" applyAlignment="1">
      <alignment horizontal="left" vertical="center"/>
    </xf>
    <xf numFmtId="181" fontId="73" fillId="2" borderId="24" xfId="0" applyFont="1" applyFill="1" applyBorder="1" applyAlignment="1">
      <alignment horizontal="left" vertical="center"/>
    </xf>
    <xf numFmtId="181" fontId="73" fillId="2" borderId="25" xfId="0" applyFont="1" applyFill="1" applyBorder="1" applyAlignment="1">
      <alignment horizontal="left" vertical="center"/>
    </xf>
    <xf numFmtId="181" fontId="74" fillId="2" borderId="17" xfId="0" applyFont="1" applyFill="1" applyBorder="1" applyAlignment="1">
      <alignment horizontal="left"/>
    </xf>
    <xf numFmtId="181" fontId="74" fillId="2" borderId="24" xfId="0" applyFont="1" applyFill="1" applyBorder="1" applyAlignment="1">
      <alignment horizontal="left"/>
    </xf>
    <xf numFmtId="181" fontId="74" fillId="2" borderId="25" xfId="0" applyFont="1" applyFill="1" applyBorder="1" applyAlignment="1">
      <alignment horizontal="left"/>
    </xf>
    <xf numFmtId="181" fontId="67" fillId="5" borderId="38" xfId="0" applyFont="1" applyFill="1" applyBorder="1" applyAlignment="1">
      <alignment horizontal="left"/>
    </xf>
    <xf numFmtId="181" fontId="67" fillId="5" borderId="9" xfId="0" applyFont="1" applyFill="1" applyBorder="1" applyAlignment="1">
      <alignment horizontal="left"/>
    </xf>
    <xf numFmtId="181" fontId="67" fillId="5" borderId="27" xfId="0" applyFont="1" applyFill="1" applyBorder="1" applyAlignment="1">
      <alignment horizontal="left"/>
    </xf>
    <xf numFmtId="0" fontId="62" fillId="5" borderId="17" xfId="0" applyNumberFormat="1" applyFont="1" applyFill="1" applyBorder="1" applyAlignment="1">
      <alignment horizontal="left"/>
    </xf>
    <xf numFmtId="0" fontId="62" fillId="5" borderId="24" xfId="0" applyNumberFormat="1" applyFont="1" applyFill="1" applyBorder="1" applyAlignment="1">
      <alignment horizontal="left"/>
    </xf>
    <xf numFmtId="0" fontId="62" fillId="5" borderId="25" xfId="0" applyNumberFormat="1" applyFont="1" applyFill="1" applyBorder="1" applyAlignment="1">
      <alignment horizontal="left"/>
    </xf>
    <xf numFmtId="0" fontId="62" fillId="6" borderId="57" xfId="0" applyNumberFormat="1" applyFont="1" applyFill="1" applyBorder="1" applyAlignment="1">
      <alignment horizontal="center"/>
    </xf>
    <xf numFmtId="0" fontId="62" fillId="6" borderId="5" xfId="0" applyNumberFormat="1" applyFont="1" applyFill="1" applyBorder="1" applyAlignment="1">
      <alignment horizontal="center"/>
    </xf>
    <xf numFmtId="0" fontId="62" fillId="6" borderId="61" xfId="0" applyNumberFormat="1" applyFont="1" applyFill="1" applyBorder="1" applyAlignment="1">
      <alignment horizontal="center"/>
    </xf>
    <xf numFmtId="0" fontId="63" fillId="0" borderId="57" xfId="0" applyNumberFormat="1" applyFont="1" applyBorder="1" applyAlignment="1">
      <alignment horizontal="center"/>
    </xf>
    <xf numFmtId="0" fontId="63" fillId="0" borderId="5" xfId="0" applyNumberFormat="1" applyFont="1" applyBorder="1" applyAlignment="1">
      <alignment horizontal="center"/>
    </xf>
    <xf numFmtId="0" fontId="63" fillId="0" borderId="61" xfId="0" applyNumberFormat="1" applyFont="1" applyBorder="1" applyAlignment="1">
      <alignment horizontal="center"/>
    </xf>
    <xf numFmtId="0" fontId="61" fillId="6" borderId="57" xfId="0" applyNumberFormat="1" applyFont="1" applyFill="1" applyBorder="1" applyAlignment="1">
      <alignment horizontal="center"/>
    </xf>
    <xf numFmtId="0" fontId="61" fillId="6" borderId="5" xfId="0" applyNumberFormat="1" applyFont="1" applyFill="1" applyBorder="1" applyAlignment="1">
      <alignment horizontal="center"/>
    </xf>
    <xf numFmtId="0" fontId="61" fillId="6" borderId="61" xfId="0" applyNumberFormat="1" applyFont="1" applyFill="1" applyBorder="1" applyAlignment="1">
      <alignment horizontal="center"/>
    </xf>
    <xf numFmtId="0" fontId="63" fillId="2" borderId="57" xfId="0" applyNumberFormat="1" applyFont="1" applyFill="1" applyBorder="1" applyAlignment="1">
      <alignment horizontal="center"/>
    </xf>
    <xf numFmtId="0" fontId="63" fillId="0" borderId="62" xfId="0" applyNumberFormat="1" applyFont="1" applyBorder="1" applyAlignment="1">
      <alignment horizontal="center" vertical="center" wrapText="1"/>
    </xf>
    <xf numFmtId="0" fontId="63" fillId="0" borderId="24" xfId="0" applyNumberFormat="1" applyFont="1" applyBorder="1" applyAlignment="1">
      <alignment horizontal="center" vertical="center"/>
    </xf>
    <xf numFmtId="0" fontId="63" fillId="0" borderId="63" xfId="0" applyNumberFormat="1" applyFont="1" applyBorder="1" applyAlignment="1">
      <alignment horizontal="center" vertical="center"/>
    </xf>
    <xf numFmtId="0" fontId="67" fillId="0" borderId="62" xfId="0" applyNumberFormat="1" applyFont="1" applyBorder="1" applyAlignment="1">
      <alignment horizontal="center" vertical="center" wrapText="1"/>
    </xf>
    <xf numFmtId="0" fontId="67" fillId="0" borderId="24" xfId="0" applyNumberFormat="1" applyFont="1" applyBorder="1" applyAlignment="1">
      <alignment horizontal="center" vertical="center"/>
    </xf>
    <xf numFmtId="0" fontId="67" fillId="0" borderId="63" xfId="0" applyNumberFormat="1" applyFont="1" applyBorder="1" applyAlignment="1">
      <alignment horizontal="center" vertical="center"/>
    </xf>
    <xf numFmtId="0" fontId="63" fillId="0" borderId="64" xfId="0" applyNumberFormat="1" applyFont="1" applyBorder="1" applyAlignment="1">
      <alignment horizontal="center"/>
    </xf>
    <xf numFmtId="0" fontId="63" fillId="0" borderId="65" xfId="0" applyNumberFormat="1" applyFont="1" applyBorder="1" applyAlignment="1">
      <alignment horizontal="center"/>
    </xf>
    <xf numFmtId="0" fontId="63" fillId="0" borderId="66" xfId="0" applyNumberFormat="1" applyFont="1" applyBorder="1" applyAlignment="1">
      <alignment horizontal="center"/>
    </xf>
    <xf numFmtId="0" fontId="57" fillId="2" borderId="57" xfId="0" applyNumberFormat="1" applyFont="1" applyFill="1" applyBorder="1" applyAlignment="1">
      <alignment horizontal="center"/>
    </xf>
    <xf numFmtId="0" fontId="57" fillId="2" borderId="5" xfId="0" applyNumberFormat="1" applyFont="1" applyFill="1" applyBorder="1" applyAlignment="1">
      <alignment horizontal="center"/>
    </xf>
    <xf numFmtId="0" fontId="57" fillId="2" borderId="61" xfId="0" applyNumberFormat="1" applyFont="1" applyFill="1" applyBorder="1" applyAlignment="1">
      <alignment horizontal="center"/>
    </xf>
    <xf numFmtId="0" fontId="57" fillId="3" borderId="58" xfId="0" applyNumberFormat="1" applyFont="1" applyFill="1" applyBorder="1" applyAlignment="1">
      <alignment horizontal="center" vertical="center"/>
    </xf>
    <xf numFmtId="181" fontId="57" fillId="3" borderId="9" xfId="0" applyFont="1" applyFill="1" applyBorder="1" applyAlignment="1">
      <alignment vertical="center"/>
    </xf>
    <xf numFmtId="181" fontId="57" fillId="3" borderId="27" xfId="0" applyFont="1" applyFill="1" applyBorder="1" applyAlignment="1">
      <alignment vertical="center"/>
    </xf>
    <xf numFmtId="181" fontId="57" fillId="3" borderId="59" xfId="0" applyFont="1" applyFill="1" applyBorder="1" applyAlignment="1">
      <alignment vertical="center"/>
    </xf>
    <xf numFmtId="181" fontId="57" fillId="3" borderId="0" xfId="0" applyFont="1" applyFill="1" applyAlignment="1">
      <alignment vertical="center"/>
    </xf>
    <xf numFmtId="181" fontId="57" fillId="3" borderId="39" xfId="0" applyFont="1" applyFill="1" applyBorder="1" applyAlignment="1">
      <alignment vertical="center"/>
    </xf>
    <xf numFmtId="181" fontId="57" fillId="3" borderId="60" xfId="0" applyFont="1" applyFill="1" applyBorder="1" applyAlignment="1">
      <alignment vertical="center"/>
    </xf>
    <xf numFmtId="181" fontId="57" fillId="3" borderId="21" xfId="0" applyFont="1" applyFill="1" applyBorder="1" applyAlignment="1">
      <alignment vertical="center"/>
    </xf>
    <xf numFmtId="181" fontId="57" fillId="3" borderId="23" xfId="0" applyFont="1" applyFill="1" applyBorder="1" applyAlignment="1">
      <alignment vertical="center"/>
    </xf>
    <xf numFmtId="0" fontId="57" fillId="2" borderId="38" xfId="0" applyNumberFormat="1" applyFont="1" applyFill="1" applyBorder="1" applyAlignment="1">
      <alignment horizontal="center"/>
    </xf>
    <xf numFmtId="0" fontId="57" fillId="2" borderId="9" xfId="0" applyNumberFormat="1" applyFont="1" applyFill="1" applyBorder="1" applyAlignment="1">
      <alignment horizontal="center"/>
    </xf>
    <xf numFmtId="0" fontId="57" fillId="2" borderId="27" xfId="0" applyNumberFormat="1" applyFont="1" applyFill="1" applyBorder="1" applyAlignment="1">
      <alignment horizontal="center"/>
    </xf>
    <xf numFmtId="0" fontId="57" fillId="2" borderId="40" xfId="0" applyNumberFormat="1" applyFont="1" applyFill="1" applyBorder="1" applyAlignment="1">
      <alignment horizontal="center"/>
    </xf>
    <xf numFmtId="0" fontId="57" fillId="2" borderId="0" xfId="0" applyNumberFormat="1" applyFont="1" applyFill="1" applyBorder="1" applyAlignment="1">
      <alignment horizontal="center"/>
    </xf>
    <xf numFmtId="0" fontId="57" fillId="2" borderId="39" xfId="0" applyNumberFormat="1" applyFont="1" applyFill="1" applyBorder="1" applyAlignment="1">
      <alignment horizontal="center"/>
    </xf>
    <xf numFmtId="0" fontId="57" fillId="2" borderId="22" xfId="0" applyNumberFormat="1" applyFont="1" applyFill="1" applyBorder="1" applyAlignment="1">
      <alignment horizontal="center"/>
    </xf>
    <xf numFmtId="0" fontId="57" fillId="2" borderId="21" xfId="0" applyNumberFormat="1" applyFont="1" applyFill="1" applyBorder="1" applyAlignment="1">
      <alignment horizontal="center"/>
    </xf>
    <xf numFmtId="0" fontId="57" fillId="2" borderId="23" xfId="0" applyNumberFormat="1" applyFont="1" applyFill="1" applyBorder="1" applyAlignment="1">
      <alignment horizontal="center"/>
    </xf>
    <xf numFmtId="181" fontId="3" fillId="2" borderId="38" xfId="0" applyFont="1" applyFill="1" applyBorder="1" applyAlignment="1">
      <alignment horizontal="center" vertical="center" wrapText="1"/>
    </xf>
    <xf numFmtId="181" fontId="3" fillId="2" borderId="27" xfId="0" applyFont="1" applyFill="1" applyBorder="1" applyAlignment="1">
      <alignment horizontal="center" vertical="center" wrapText="1"/>
    </xf>
    <xf numFmtId="181" fontId="3" fillId="2" borderId="40" xfId="0" applyFont="1" applyFill="1" applyBorder="1" applyAlignment="1">
      <alignment horizontal="center" vertical="center" wrapText="1"/>
    </xf>
    <xf numFmtId="181" fontId="3" fillId="2" borderId="39" xfId="0" applyFont="1" applyFill="1" applyBorder="1" applyAlignment="1">
      <alignment horizontal="center" vertical="center" wrapText="1"/>
    </xf>
    <xf numFmtId="181" fontId="59" fillId="2" borderId="0" xfId="0" applyFont="1" applyFill="1" applyAlignment="1">
      <alignment horizontal="center"/>
    </xf>
    <xf numFmtId="181" fontId="59" fillId="2" borderId="21" xfId="0" applyFont="1" applyFill="1" applyBorder="1" applyAlignment="1">
      <alignment horizontal="center"/>
    </xf>
    <xf numFmtId="181" fontId="60" fillId="2" borderId="0" xfId="0" applyFont="1" applyFill="1" applyAlignment="1">
      <alignment horizontal="center" vertical="center"/>
    </xf>
    <xf numFmtId="181" fontId="60" fillId="2" borderId="21" xfId="0" applyFont="1" applyFill="1" applyBorder="1" applyAlignment="1">
      <alignment horizontal="center" vertical="center"/>
    </xf>
    <xf numFmtId="181" fontId="3" fillId="2" borderId="0" xfId="0" applyFont="1" applyFill="1" applyBorder="1" applyAlignment="1">
      <alignment horizontal="center"/>
    </xf>
    <xf numFmtId="0" fontId="54" fillId="4" borderId="0" xfId="15" applyNumberFormat="1" applyFont="1" applyFill="1" applyAlignment="1">
      <alignment horizontal="center"/>
    </xf>
    <xf numFmtId="0" fontId="25" fillId="3" borderId="0" xfId="29" applyFont="1" applyFill="1" applyBorder="1" applyAlignment="1" applyProtection="1">
      <alignment horizontal="center" vertical="center" shrinkToFit="1"/>
      <protection locked="0"/>
    </xf>
    <xf numFmtId="0" fontId="26" fillId="3" borderId="0" xfId="29" applyFont="1" applyFill="1" applyBorder="1" applyAlignment="1" applyProtection="1">
      <alignment horizontal="center" vertical="center" shrinkToFit="1"/>
      <protection locked="0"/>
    </xf>
    <xf numFmtId="0" fontId="21" fillId="3" borderId="21" xfId="29" applyFont="1" applyFill="1" applyBorder="1" applyAlignment="1" applyProtection="1">
      <alignment horizontal="center"/>
      <protection locked="0"/>
    </xf>
    <xf numFmtId="0" fontId="0" fillId="3" borderId="45" xfId="29" applyFont="1" applyFill="1" applyBorder="1" applyAlignment="1" applyProtection="1">
      <alignment horizontal="center" vertical="center"/>
      <protection hidden="1"/>
    </xf>
    <xf numFmtId="0" fontId="21" fillId="3" borderId="46" xfId="29" applyFont="1" applyFill="1" applyBorder="1" applyAlignment="1" applyProtection="1">
      <alignment horizontal="center" vertical="center"/>
      <protection hidden="1"/>
    </xf>
    <xf numFmtId="0" fontId="44" fillId="3" borderId="45" xfId="29" applyFont="1" applyFill="1" applyBorder="1" applyAlignment="1" applyProtection="1">
      <alignment horizontal="center" vertical="center"/>
      <protection hidden="1"/>
    </xf>
    <xf numFmtId="0" fontId="34" fillId="3" borderId="46" xfId="29" applyFont="1" applyFill="1" applyBorder="1" applyAlignment="1" applyProtection="1">
      <alignment horizontal="center" vertical="center"/>
      <protection hidden="1"/>
    </xf>
    <xf numFmtId="0" fontId="35" fillId="3" borderId="45" xfId="29" applyFont="1" applyFill="1" applyBorder="1" applyAlignment="1" applyProtection="1">
      <alignment horizontal="center" vertical="center"/>
      <protection hidden="1"/>
    </xf>
    <xf numFmtId="0" fontId="1" fillId="3" borderId="46" xfId="29" applyFont="1" applyFill="1" applyBorder="1" applyAlignment="1" applyProtection="1">
      <alignment horizontal="center" vertical="center"/>
      <protection hidden="1"/>
    </xf>
    <xf numFmtId="0" fontId="21" fillId="3" borderId="45" xfId="29" applyFont="1" applyFill="1" applyBorder="1" applyAlignment="1" applyProtection="1">
      <alignment horizontal="center" vertical="center"/>
      <protection hidden="1"/>
    </xf>
    <xf numFmtId="0" fontId="21" fillId="3" borderId="47" xfId="29" applyFont="1" applyFill="1" applyBorder="1" applyAlignment="1" applyProtection="1">
      <alignment horizontal="center" vertical="center"/>
      <protection hidden="1"/>
    </xf>
    <xf numFmtId="0" fontId="35" fillId="3" borderId="17" xfId="29" applyFont="1" applyFill="1" applyBorder="1" applyAlignment="1" applyProtection="1">
      <alignment horizontal="center" vertical="center"/>
      <protection hidden="1"/>
    </xf>
    <xf numFmtId="0" fontId="1" fillId="3" borderId="25" xfId="29" applyFont="1" applyFill="1" applyBorder="1" applyAlignment="1" applyProtection="1">
      <alignment horizontal="center" vertical="center"/>
      <protection hidden="1"/>
    </xf>
    <xf numFmtId="186" fontId="21" fillId="3" borderId="17" xfId="29" applyNumberFormat="1" applyFont="1" applyFill="1" applyBorder="1" applyAlignment="1" applyProtection="1">
      <alignment horizontal="center" vertical="center" shrinkToFit="1"/>
      <protection locked="0"/>
    </xf>
    <xf numFmtId="186" fontId="21" fillId="3" borderId="25" xfId="29" applyNumberFormat="1" applyFont="1" applyFill="1" applyBorder="1" applyAlignment="1" applyProtection="1">
      <alignment horizontal="center" vertical="center" shrinkToFit="1"/>
      <protection locked="0"/>
    </xf>
    <xf numFmtId="0" fontId="21" fillId="3" borderId="17" xfId="29" applyFont="1" applyFill="1" applyBorder="1" applyAlignment="1" applyProtection="1">
      <alignment horizontal="center" vertical="center"/>
      <protection hidden="1"/>
    </xf>
    <xf numFmtId="0" fontId="21" fillId="3" borderId="25" xfId="5" applyFont="1" applyFill="1" applyBorder="1" applyAlignment="1" applyProtection="1">
      <alignment horizontal="center" vertical="center"/>
      <protection hidden="1"/>
    </xf>
    <xf numFmtId="186" fontId="21" fillId="3" borderId="17" xfId="29" applyNumberFormat="1" applyFont="1" applyFill="1" applyBorder="1" applyAlignment="1" applyProtection="1">
      <alignment horizontal="center" vertical="center"/>
      <protection hidden="1"/>
    </xf>
    <xf numFmtId="186" fontId="21" fillId="3" borderId="48" xfId="29" applyNumberFormat="1" applyFont="1" applyFill="1" applyBorder="1" applyAlignment="1" applyProtection="1">
      <alignment horizontal="center" vertical="center" shrinkToFit="1"/>
      <protection hidden="1"/>
    </xf>
    <xf numFmtId="0" fontId="0" fillId="3" borderId="17" xfId="29" applyFont="1" applyFill="1" applyBorder="1" applyAlignment="1" applyProtection="1">
      <alignment horizontal="center" vertical="center" shrinkToFit="1"/>
      <protection locked="0"/>
    </xf>
    <xf numFmtId="0" fontId="21" fillId="3" borderId="24" xfId="29" applyFont="1" applyFill="1" applyBorder="1" applyAlignment="1" applyProtection="1">
      <alignment horizontal="center" vertical="center" shrinkToFit="1"/>
      <protection locked="0"/>
    </xf>
    <xf numFmtId="0" fontId="21" fillId="3" borderId="25" xfId="29" applyFont="1" applyFill="1" applyBorder="1" applyAlignment="1" applyProtection="1">
      <alignment horizontal="center" vertical="center" shrinkToFit="1"/>
      <protection locked="0"/>
    </xf>
    <xf numFmtId="0" fontId="2" fillId="3" borderId="38" xfId="29" applyFont="1" applyFill="1" applyBorder="1" applyAlignment="1" applyProtection="1">
      <alignment horizontal="center" vertical="center"/>
      <protection hidden="1"/>
    </xf>
    <xf numFmtId="0" fontId="21" fillId="3" borderId="27" xfId="29" applyFont="1" applyFill="1" applyBorder="1" applyAlignment="1" applyProtection="1">
      <alignment horizontal="center" vertical="center"/>
      <protection hidden="1"/>
    </xf>
    <xf numFmtId="186" fontId="21" fillId="3" borderId="5" xfId="29" applyNumberFormat="1" applyFont="1" applyFill="1" applyBorder="1" applyAlignment="1" applyProtection="1">
      <alignment horizontal="center" vertical="center" shrinkToFit="1"/>
      <protection hidden="1"/>
    </xf>
    <xf numFmtId="0" fontId="35" fillId="3" borderId="5" xfId="29" applyFont="1" applyFill="1" applyBorder="1" applyAlignment="1" applyProtection="1">
      <alignment horizontal="center" vertical="center"/>
      <protection hidden="1"/>
    </xf>
    <xf numFmtId="0" fontId="1" fillId="3" borderId="5" xfId="29" applyFont="1" applyFill="1" applyBorder="1" applyAlignment="1" applyProtection="1">
      <alignment vertical="center"/>
      <protection hidden="1"/>
    </xf>
    <xf numFmtId="0" fontId="46" fillId="3" borderId="17" xfId="29" applyFont="1" applyFill="1" applyBorder="1" applyAlignment="1" applyProtection="1">
      <alignment horizontal="center" vertical="center" shrinkToFit="1"/>
      <protection locked="0"/>
    </xf>
    <xf numFmtId="0" fontId="46" fillId="3" borderId="24" xfId="29" applyFont="1" applyFill="1" applyBorder="1" applyAlignment="1" applyProtection="1">
      <alignment vertical="center" shrinkToFit="1"/>
      <protection locked="0"/>
    </xf>
    <xf numFmtId="0" fontId="46" fillId="3" borderId="25" xfId="29" applyFont="1" applyFill="1" applyBorder="1" applyAlignment="1" applyProtection="1">
      <alignment vertical="center" shrinkToFit="1"/>
      <protection locked="0"/>
    </xf>
    <xf numFmtId="0" fontId="44" fillId="3" borderId="17" xfId="29" applyFont="1" applyFill="1" applyBorder="1" applyAlignment="1" applyProtection="1">
      <alignment horizontal="center" vertical="center"/>
      <protection locked="0"/>
    </xf>
    <xf numFmtId="0" fontId="34" fillId="3" borderId="25" xfId="29" applyFont="1" applyFill="1" applyBorder="1" applyAlignment="1" applyProtection="1">
      <alignment vertical="center"/>
      <protection locked="0"/>
    </xf>
    <xf numFmtId="0" fontId="21" fillId="3" borderId="17" xfId="29" applyFont="1" applyFill="1" applyBorder="1" applyAlignment="1" applyProtection="1">
      <alignment horizontal="center" vertical="center" shrinkToFit="1"/>
      <protection locked="0"/>
    </xf>
    <xf numFmtId="0" fontId="21" fillId="3" borderId="50" xfId="29" applyFont="1" applyFill="1" applyBorder="1" applyAlignment="1" applyProtection="1">
      <alignment horizontal="center" vertical="center" shrinkToFit="1"/>
      <protection locked="0"/>
    </xf>
    <xf numFmtId="0" fontId="1" fillId="3" borderId="38" xfId="29" applyFont="1" applyFill="1" applyBorder="1" applyAlignment="1" applyProtection="1">
      <alignment horizontal="center" vertical="center"/>
      <protection hidden="1"/>
    </xf>
    <xf numFmtId="0" fontId="2" fillId="3" borderId="5" xfId="29" applyFont="1" applyFill="1" applyBorder="1" applyAlignment="1" applyProtection="1">
      <alignment horizontal="center" vertical="center"/>
      <protection hidden="1"/>
    </xf>
    <xf numFmtId="0" fontId="21" fillId="3" borderId="24" xfId="29" applyFont="1" applyFill="1" applyBorder="1" applyAlignment="1" applyProtection="1">
      <alignment vertical="center" shrinkToFit="1"/>
      <protection locked="0"/>
    </xf>
    <xf numFmtId="0" fontId="21" fillId="3" borderId="25" xfId="29" applyFont="1" applyFill="1" applyBorder="1" applyAlignment="1" applyProtection="1">
      <alignment vertical="center" shrinkToFit="1"/>
      <protection locked="0"/>
    </xf>
    <xf numFmtId="0" fontId="32" fillId="3" borderId="17" xfId="29" applyFont="1" applyFill="1" applyBorder="1" applyAlignment="1" applyProtection="1">
      <alignment horizontal="center" vertical="center"/>
      <protection locked="0"/>
    </xf>
    <xf numFmtId="0" fontId="21" fillId="3" borderId="25" xfId="29" applyFont="1" applyFill="1" applyBorder="1" applyAlignment="1" applyProtection="1">
      <alignment vertical="center"/>
      <protection locked="0"/>
    </xf>
    <xf numFmtId="188" fontId="46" fillId="3" borderId="17" xfId="29" applyNumberFormat="1" applyFont="1" applyFill="1" applyBorder="1" applyAlignment="1" applyProtection="1">
      <alignment horizontal="center" vertical="center" shrinkToFit="1"/>
      <protection locked="0"/>
    </xf>
    <xf numFmtId="188" fontId="46" fillId="3" borderId="24" xfId="29" applyNumberFormat="1" applyFont="1" applyFill="1" applyBorder="1" applyAlignment="1" applyProtection="1">
      <alignment horizontal="center" vertical="center" shrinkToFit="1"/>
      <protection locked="0"/>
    </xf>
    <xf numFmtId="188" fontId="46" fillId="3" borderId="50" xfId="29" applyNumberFormat="1" applyFont="1" applyFill="1" applyBorder="1" applyAlignment="1" applyProtection="1">
      <alignment horizontal="center" vertical="center" shrinkToFit="1"/>
      <protection locked="0"/>
    </xf>
    <xf numFmtId="0" fontId="21" fillId="3" borderId="24" xfId="5" applyFont="1" applyFill="1" applyBorder="1" applyAlignment="1" applyProtection="1">
      <alignment horizontal="center" vertical="center"/>
      <protection hidden="1"/>
    </xf>
    <xf numFmtId="0" fontId="21" fillId="3" borderId="50" xfId="5" applyFont="1" applyFill="1" applyBorder="1" applyAlignment="1" applyProtection="1">
      <alignment horizontal="center" vertical="center"/>
      <protection hidden="1"/>
    </xf>
    <xf numFmtId="0" fontId="35" fillId="3" borderId="24" xfId="29" applyFont="1" applyFill="1" applyBorder="1" applyAlignment="1" applyProtection="1">
      <alignment horizontal="center" vertical="center" shrinkToFit="1"/>
      <protection hidden="1"/>
    </xf>
    <xf numFmtId="0" fontId="21" fillId="3" borderId="24" xfId="5" applyFont="1" applyFill="1" applyBorder="1" applyAlignment="1" applyProtection="1">
      <alignment shrinkToFit="1"/>
      <protection hidden="1"/>
    </xf>
    <xf numFmtId="0" fontId="21" fillId="3" borderId="50" xfId="5" applyFont="1" applyFill="1" applyBorder="1" applyAlignment="1" applyProtection="1">
      <alignment shrinkToFit="1"/>
      <protection hidden="1"/>
    </xf>
    <xf numFmtId="0" fontId="21" fillId="3" borderId="24" xfId="29" applyFont="1" applyFill="1" applyBorder="1" applyAlignment="1" applyProtection="1">
      <alignment horizontal="center" vertical="center" shrinkToFit="1"/>
      <protection hidden="1"/>
    </xf>
    <xf numFmtId="0" fontId="21" fillId="3" borderId="24" xfId="5" applyFont="1" applyFill="1" applyBorder="1" applyAlignment="1" applyProtection="1">
      <alignment horizontal="center" vertical="center" shrinkToFit="1"/>
      <protection hidden="1"/>
    </xf>
    <xf numFmtId="0" fontId="21" fillId="3" borderId="50" xfId="5" applyFont="1" applyFill="1" applyBorder="1" applyAlignment="1" applyProtection="1">
      <alignment horizontal="center" vertical="center" shrinkToFit="1"/>
      <protection hidden="1"/>
    </xf>
    <xf numFmtId="0" fontId="32" fillId="3" borderId="17" xfId="29" applyFont="1" applyFill="1" applyBorder="1" applyAlignment="1" applyProtection="1">
      <alignment horizontal="center" vertical="center" shrinkToFit="1"/>
      <protection hidden="1"/>
    </xf>
    <xf numFmtId="0" fontId="46" fillId="3" borderId="24" xfId="29" applyFont="1" applyFill="1" applyBorder="1" applyAlignment="1" applyProtection="1">
      <alignment horizontal="center" vertical="center" shrinkToFit="1"/>
      <protection hidden="1"/>
    </xf>
    <xf numFmtId="0" fontId="46" fillId="3" borderId="50" xfId="29" applyFont="1" applyFill="1" applyBorder="1" applyAlignment="1" applyProtection="1">
      <alignment horizontal="center" vertical="center" shrinkToFit="1"/>
      <protection hidden="1"/>
    </xf>
    <xf numFmtId="179" fontId="48" fillId="3" borderId="38" xfId="29" applyNumberFormat="1" applyFont="1" applyFill="1" applyBorder="1" applyAlignment="1" applyProtection="1">
      <alignment horizontal="center" shrinkToFit="1"/>
      <protection hidden="1"/>
    </xf>
    <xf numFmtId="179" fontId="48" fillId="3" borderId="9" xfId="29" applyNumberFormat="1" applyFont="1" applyFill="1" applyBorder="1" applyAlignment="1" applyProtection="1">
      <alignment horizontal="center" shrinkToFit="1"/>
      <protection hidden="1"/>
    </xf>
    <xf numFmtId="179" fontId="48" fillId="3" borderId="16" xfId="5" applyNumberFormat="1" applyFont="1" applyFill="1" applyBorder="1" applyAlignment="1" applyProtection="1">
      <alignment horizontal="center" shrinkToFit="1"/>
      <protection hidden="1"/>
    </xf>
    <xf numFmtId="0" fontId="37" fillId="3" borderId="38" xfId="29" applyFont="1" applyFill="1" applyBorder="1" applyAlignment="1" applyProtection="1">
      <alignment horizontal="right"/>
      <protection hidden="1"/>
    </xf>
    <xf numFmtId="0" fontId="37" fillId="3" borderId="9" xfId="29" applyFont="1" applyFill="1" applyBorder="1" applyAlignment="1" applyProtection="1">
      <alignment horizontal="right"/>
      <protection hidden="1"/>
    </xf>
    <xf numFmtId="0" fontId="50" fillId="3" borderId="40" xfId="29" applyFont="1" applyFill="1" applyBorder="1" applyAlignment="1" applyProtection="1">
      <alignment horizontal="right" vertical="center" shrinkToFit="1"/>
      <protection hidden="1"/>
    </xf>
    <xf numFmtId="0" fontId="50" fillId="3" borderId="0" xfId="29" applyFont="1" applyFill="1" applyBorder="1" applyAlignment="1" applyProtection="1">
      <alignment horizontal="right" vertical="center" shrinkToFit="1"/>
      <protection hidden="1"/>
    </xf>
    <xf numFmtId="0" fontId="31" fillId="3" borderId="17" xfId="29" applyFont="1" applyFill="1" applyBorder="1" applyAlignment="1" applyProtection="1">
      <alignment horizontal="center" vertical="center" shrinkToFit="1"/>
      <protection hidden="1"/>
    </xf>
    <xf numFmtId="0" fontId="21" fillId="3" borderId="22" xfId="29" applyFont="1" applyFill="1" applyBorder="1" applyAlignment="1" applyProtection="1">
      <alignment horizontal="center"/>
      <protection hidden="1"/>
    </xf>
    <xf numFmtId="0" fontId="21" fillId="3" borderId="21" xfId="5" applyFont="1" applyFill="1" applyBorder="1" applyAlignment="1" applyProtection="1">
      <alignment horizontal="center"/>
      <protection hidden="1"/>
    </xf>
    <xf numFmtId="0" fontId="32" fillId="3" borderId="30" xfId="29" applyFont="1" applyFill="1" applyBorder="1" applyAlignment="1" applyProtection="1">
      <alignment horizontal="center" vertical="top" textRotation="255" shrinkToFit="1"/>
      <protection hidden="1"/>
    </xf>
    <xf numFmtId="0" fontId="21" fillId="3" borderId="30" xfId="5" applyFont="1" applyFill="1" applyBorder="1" applyAlignment="1">
      <alignment horizontal="center" vertical="top" textRotation="255" shrinkToFit="1"/>
    </xf>
    <xf numFmtId="0" fontId="21" fillId="3" borderId="32" xfId="5" applyFont="1" applyFill="1" applyBorder="1" applyAlignment="1">
      <alignment horizontal="center" vertical="top" textRotation="255" shrinkToFit="1"/>
    </xf>
    <xf numFmtId="0" fontId="35" fillId="3" borderId="19" xfId="29" applyFont="1" applyFill="1" applyBorder="1" applyAlignment="1" applyProtection="1">
      <alignment horizontal="center" vertical="center" wrapText="1"/>
      <protection hidden="1"/>
    </xf>
    <xf numFmtId="0" fontId="1" fillId="3" borderId="18" xfId="29" applyFont="1" applyFill="1" applyBorder="1" applyAlignment="1" applyProtection="1">
      <alignment horizontal="center" vertical="center" wrapText="1"/>
      <protection hidden="1"/>
    </xf>
    <xf numFmtId="0" fontId="1" fillId="3" borderId="22" xfId="29" applyFont="1" applyFill="1" applyBorder="1" applyAlignment="1" applyProtection="1">
      <alignment horizontal="center" vertical="center" wrapText="1"/>
      <protection hidden="1"/>
    </xf>
    <xf numFmtId="0" fontId="1" fillId="3" borderId="23" xfId="29" applyFont="1" applyFill="1" applyBorder="1" applyAlignment="1" applyProtection="1">
      <alignment horizontal="center" vertical="center" wrapText="1"/>
      <protection hidden="1"/>
    </xf>
    <xf numFmtId="0" fontId="0" fillId="3" borderId="19" xfId="29" applyFont="1" applyFill="1" applyBorder="1" applyAlignment="1" applyProtection="1">
      <alignment horizontal="center" vertical="center"/>
      <protection locked="0"/>
    </xf>
    <xf numFmtId="0" fontId="21" fillId="3" borderId="18" xfId="29" applyFont="1" applyFill="1" applyBorder="1" applyAlignment="1" applyProtection="1">
      <alignment vertical="center"/>
      <protection locked="0"/>
    </xf>
    <xf numFmtId="0" fontId="21" fillId="3" borderId="22" xfId="29" applyFont="1" applyFill="1" applyBorder="1" applyAlignment="1" applyProtection="1">
      <alignment vertical="center"/>
      <protection locked="0"/>
    </xf>
    <xf numFmtId="0" fontId="21" fillId="3" borderId="23" xfId="29" applyFont="1" applyFill="1" applyBorder="1" applyAlignment="1" applyProtection="1">
      <alignment vertical="center"/>
      <protection locked="0"/>
    </xf>
    <xf numFmtId="191" fontId="28" fillId="3" borderId="2" xfId="29" applyNumberFormat="1" applyFont="1" applyFill="1" applyBorder="1" applyAlignment="1" applyProtection="1">
      <alignment horizontal="center" vertical="center" shrinkToFit="1"/>
      <protection locked="0"/>
    </xf>
    <xf numFmtId="191" fontId="28" fillId="3" borderId="12" xfId="29" applyNumberFormat="1" applyFont="1" applyFill="1" applyBorder="1" applyAlignment="1" applyProtection="1">
      <alignment horizontal="center" vertical="center" shrinkToFit="1"/>
      <protection locked="0"/>
    </xf>
    <xf numFmtId="191" fontId="28" fillId="3" borderId="21" xfId="29" applyNumberFormat="1" applyFont="1" applyFill="1" applyBorder="1" applyAlignment="1" applyProtection="1">
      <alignment horizontal="center" vertical="center" shrinkToFit="1"/>
      <protection locked="0"/>
    </xf>
    <xf numFmtId="191" fontId="28" fillId="3" borderId="49" xfId="29" applyNumberFormat="1" applyFont="1" applyFill="1" applyBorder="1" applyAlignment="1" applyProtection="1">
      <alignment horizontal="center" vertical="center" shrinkToFit="1"/>
      <protection locked="0"/>
    </xf>
    <xf numFmtId="0" fontId="29" fillId="3" borderId="19" xfId="29" applyFont="1" applyFill="1" applyBorder="1" applyAlignment="1" applyProtection="1">
      <alignment horizontal="center" vertical="center" shrinkToFit="1"/>
      <protection locked="0"/>
    </xf>
    <xf numFmtId="0" fontId="29" fillId="3" borderId="2" xfId="29" applyFont="1" applyFill="1" applyBorder="1" applyAlignment="1" applyProtection="1">
      <alignment horizontal="center" vertical="center" shrinkToFit="1"/>
      <protection locked="0"/>
    </xf>
    <xf numFmtId="0" fontId="29" fillId="3" borderId="18" xfId="29" applyFont="1" applyFill="1" applyBorder="1" applyAlignment="1" applyProtection="1">
      <alignment horizontal="center" vertical="center" shrinkToFit="1"/>
      <protection locked="0"/>
    </xf>
    <xf numFmtId="0" fontId="29" fillId="3" borderId="22" xfId="29" applyFont="1" applyFill="1" applyBorder="1" applyAlignment="1" applyProtection="1">
      <alignment horizontal="center" vertical="center" shrinkToFit="1"/>
      <protection locked="0"/>
    </xf>
    <xf numFmtId="0" fontId="29" fillId="3" borderId="21" xfId="29" applyFont="1" applyFill="1" applyBorder="1" applyAlignment="1" applyProtection="1">
      <alignment horizontal="center" vertical="center" shrinkToFit="1"/>
      <protection locked="0"/>
    </xf>
    <xf numFmtId="0" fontId="29" fillId="3" borderId="23" xfId="29" applyFont="1" applyFill="1" applyBorder="1" applyAlignment="1" applyProtection="1">
      <alignment horizontal="center" vertical="center" shrinkToFit="1"/>
      <protection locked="0"/>
    </xf>
    <xf numFmtId="0" fontId="45" fillId="3" borderId="19" xfId="29" applyFont="1" applyFill="1" applyBorder="1" applyAlignment="1" applyProtection="1">
      <alignment horizontal="center" vertical="center" shrinkToFit="1"/>
      <protection locked="0"/>
    </xf>
    <xf numFmtId="0" fontId="46" fillId="3" borderId="2" xfId="29" applyFont="1" applyFill="1" applyBorder="1" applyAlignment="1" applyProtection="1">
      <alignment vertical="center" shrinkToFit="1"/>
      <protection locked="0"/>
    </xf>
    <xf numFmtId="0" fontId="46" fillId="3" borderId="18" xfId="29" applyFont="1" applyFill="1" applyBorder="1" applyAlignment="1" applyProtection="1">
      <alignment vertical="center" shrinkToFit="1"/>
      <protection locked="0"/>
    </xf>
    <xf numFmtId="0" fontId="46" fillId="3" borderId="22" xfId="29" applyFont="1" applyFill="1" applyBorder="1" applyAlignment="1" applyProtection="1">
      <alignment vertical="center" shrinkToFit="1"/>
      <protection locked="0"/>
    </xf>
    <xf numFmtId="0" fontId="46" fillId="3" borderId="21" xfId="29" applyFont="1" applyFill="1" applyBorder="1" applyAlignment="1" applyProtection="1">
      <alignment vertical="center" shrinkToFit="1"/>
      <protection locked="0"/>
    </xf>
    <xf numFmtId="0" fontId="46" fillId="3" borderId="23" xfId="29" applyFont="1" applyFill="1" applyBorder="1" applyAlignment="1" applyProtection="1">
      <alignment vertical="center" shrinkToFit="1"/>
      <protection locked="0"/>
    </xf>
    <xf numFmtId="0" fontId="0" fillId="3" borderId="8" xfId="29" applyFont="1" applyFill="1" applyBorder="1" applyAlignment="1" applyProtection="1">
      <alignment horizontal="center" vertical="center" wrapText="1"/>
      <protection hidden="1"/>
    </xf>
    <xf numFmtId="0" fontId="21" fillId="3" borderId="9" xfId="29" applyFont="1" applyFill="1" applyBorder="1" applyAlignment="1" applyProtection="1">
      <alignment vertical="center" wrapText="1"/>
      <protection hidden="1"/>
    </xf>
    <xf numFmtId="0" fontId="21" fillId="3" borderId="27" xfId="29" applyFont="1" applyFill="1" applyBorder="1" applyAlignment="1" applyProtection="1">
      <alignment vertical="center" wrapText="1"/>
      <protection hidden="1"/>
    </xf>
    <xf numFmtId="0" fontId="21" fillId="3" borderId="3" xfId="29" applyFont="1" applyFill="1" applyBorder="1" applyAlignment="1" applyProtection="1">
      <alignment vertical="center" wrapText="1"/>
      <protection hidden="1"/>
    </xf>
    <xf numFmtId="0" fontId="21" fillId="3" borderId="0" xfId="29" applyFont="1" applyFill="1" applyBorder="1" applyAlignment="1" applyProtection="1">
      <alignment vertical="center" wrapText="1"/>
      <protection hidden="1"/>
    </xf>
    <xf numFmtId="0" fontId="21" fillId="3" borderId="39" xfId="29" applyFont="1" applyFill="1" applyBorder="1" applyAlignment="1" applyProtection="1">
      <alignment vertical="center" wrapText="1"/>
      <protection hidden="1"/>
    </xf>
    <xf numFmtId="0" fontId="21" fillId="3" borderId="41" xfId="29" applyFont="1" applyFill="1" applyBorder="1" applyAlignment="1" applyProtection="1">
      <alignment vertical="center" wrapText="1"/>
      <protection hidden="1"/>
    </xf>
    <xf numFmtId="0" fontId="21" fillId="3" borderId="42" xfId="29" applyFont="1" applyFill="1" applyBorder="1" applyAlignment="1" applyProtection="1">
      <alignment vertical="center" wrapText="1"/>
      <protection hidden="1"/>
    </xf>
    <xf numFmtId="0" fontId="21" fillId="3" borderId="43" xfId="29" applyFont="1" applyFill="1" applyBorder="1" applyAlignment="1" applyProtection="1">
      <alignment vertical="center" wrapText="1"/>
      <protection hidden="1"/>
    </xf>
    <xf numFmtId="0" fontId="21" fillId="3" borderId="38" xfId="29" applyFont="1" applyFill="1" applyBorder="1" applyAlignment="1" applyProtection="1">
      <alignment vertical="center"/>
      <protection locked="0"/>
    </xf>
    <xf numFmtId="0" fontId="21" fillId="3" borderId="9" xfId="5" applyFont="1" applyFill="1" applyBorder="1" applyAlignment="1" applyProtection="1">
      <protection locked="0"/>
    </xf>
    <xf numFmtId="0" fontId="21" fillId="3" borderId="40" xfId="5" applyFont="1" applyFill="1" applyBorder="1" applyAlignment="1" applyProtection="1">
      <protection locked="0"/>
    </xf>
    <xf numFmtId="0" fontId="21" fillId="3" borderId="0" xfId="5" applyFont="1" applyFill="1" applyBorder="1" applyAlignment="1" applyProtection="1">
      <protection locked="0"/>
    </xf>
    <xf numFmtId="0" fontId="21" fillId="3" borderId="44" xfId="5" applyFont="1" applyFill="1" applyBorder="1" applyAlignment="1" applyProtection="1">
      <protection locked="0"/>
    </xf>
    <xf numFmtId="0" fontId="21" fillId="3" borderId="42" xfId="5" applyFont="1" applyFill="1" applyBorder="1" applyAlignment="1" applyProtection="1">
      <protection locked="0"/>
    </xf>
    <xf numFmtId="0" fontId="28" fillId="3" borderId="2" xfId="29" applyFont="1" applyFill="1" applyBorder="1" applyAlignment="1" applyProtection="1">
      <alignment horizontal="center" vertical="center" shrinkToFit="1"/>
      <protection locked="0"/>
    </xf>
    <xf numFmtId="0" fontId="28" fillId="3" borderId="12" xfId="29" applyFont="1" applyFill="1" applyBorder="1" applyAlignment="1" applyProtection="1">
      <alignment horizontal="center" vertical="center" shrinkToFit="1"/>
      <protection locked="0"/>
    </xf>
    <xf numFmtId="0" fontId="28" fillId="3" borderId="21" xfId="29" applyFont="1" applyFill="1" applyBorder="1" applyAlignment="1" applyProtection="1">
      <alignment horizontal="center" vertical="center" shrinkToFit="1"/>
      <protection locked="0"/>
    </xf>
    <xf numFmtId="0" fontId="28" fillId="3" borderId="49" xfId="29" applyFont="1" applyFill="1" applyBorder="1" applyAlignment="1" applyProtection="1">
      <alignment horizontal="center" vertical="center" shrinkToFit="1"/>
      <protection locked="0"/>
    </xf>
    <xf numFmtId="0" fontId="21" fillId="3" borderId="50" xfId="29" applyFont="1" applyFill="1" applyBorder="1" applyAlignment="1" applyProtection="1">
      <alignment vertical="center" shrinkToFit="1"/>
      <protection locked="0"/>
    </xf>
    <xf numFmtId="0" fontId="4" fillId="0" borderId="1" xfId="30" applyFont="1" applyBorder="1" applyAlignment="1">
      <alignment horizontal="left" vertical="center" wrapText="1"/>
    </xf>
    <xf numFmtId="0" fontId="4" fillId="0" borderId="2" xfId="30" applyFont="1" applyFill="1" applyBorder="1" applyAlignment="1">
      <alignment horizontal="center" vertical="center" wrapText="1"/>
    </xf>
    <xf numFmtId="0" fontId="4" fillId="0" borderId="2" xfId="30" applyFont="1" applyBorder="1" applyAlignment="1">
      <alignment horizontal="center" vertical="center" wrapText="1"/>
    </xf>
    <xf numFmtId="0" fontId="4" fillId="0" borderId="12" xfId="30" applyFont="1" applyBorder="1" applyAlignment="1">
      <alignment horizontal="center" vertical="center" wrapText="1"/>
    </xf>
    <xf numFmtId="0" fontId="5" fillId="0" borderId="3" xfId="30" applyFont="1" applyBorder="1" applyAlignment="1">
      <alignment horizontal="left" vertical="center" wrapText="1"/>
    </xf>
    <xf numFmtId="0" fontId="5" fillId="0" borderId="0" xfId="30" applyFont="1" applyFill="1" applyBorder="1" applyAlignment="1">
      <alignment horizontal="center" vertical="center" wrapText="1"/>
    </xf>
    <xf numFmtId="0" fontId="5" fillId="0" borderId="0" xfId="30" applyFont="1" applyBorder="1" applyAlignment="1">
      <alignment horizontal="center" vertical="center" wrapText="1"/>
    </xf>
    <xf numFmtId="0" fontId="5" fillId="0" borderId="13" xfId="30" applyFont="1" applyBorder="1" applyAlignment="1">
      <alignment horizontal="center" vertical="center" wrapText="1"/>
    </xf>
    <xf numFmtId="0" fontId="8" fillId="0" borderId="5" xfId="30" applyFont="1" applyFill="1" applyBorder="1" applyAlignment="1">
      <alignment horizontal="center" vertical="center" wrapText="1"/>
    </xf>
    <xf numFmtId="0" fontId="9" fillId="0" borderId="5" xfId="30" applyFont="1" applyFill="1" applyBorder="1" applyAlignment="1">
      <alignment horizontal="center" vertical="center" wrapText="1"/>
    </xf>
    <xf numFmtId="0" fontId="8" fillId="0" borderId="14" xfId="30" applyFont="1" applyFill="1" applyBorder="1" applyAlignment="1">
      <alignment horizontal="center" vertical="center" wrapText="1"/>
    </xf>
    <xf numFmtId="0" fontId="9" fillId="0" borderId="7" xfId="30" applyFont="1" applyFill="1" applyBorder="1" applyAlignment="1">
      <alignment horizontal="center" vertical="center" wrapText="1"/>
    </xf>
    <xf numFmtId="0" fontId="8" fillId="0" borderId="7" xfId="30" applyFont="1" applyFill="1" applyBorder="1" applyAlignment="1">
      <alignment horizontal="center" vertical="center" wrapText="1"/>
    </xf>
    <xf numFmtId="0" fontId="6" fillId="0" borderId="7" xfId="30" applyFont="1" applyFill="1" applyBorder="1" applyAlignment="1">
      <alignment horizontal="center" vertical="center" wrapText="1"/>
    </xf>
    <xf numFmtId="184" fontId="8" fillId="0" borderId="7" xfId="30" applyNumberFormat="1" applyFont="1" applyFill="1" applyBorder="1" applyAlignment="1">
      <alignment horizontal="center" vertical="center" wrapText="1"/>
    </xf>
    <xf numFmtId="0" fontId="8" fillId="0" borderId="15" xfId="30" applyFont="1" applyFill="1" applyBorder="1" applyAlignment="1">
      <alignment horizontal="center" vertical="center" wrapText="1"/>
    </xf>
    <xf numFmtId="0" fontId="0" fillId="0" borderId="0" xfId="30" applyFont="1" applyAlignment="1">
      <alignment horizontal="center" vertical="center" wrapText="1"/>
    </xf>
    <xf numFmtId="0" fontId="10" fillId="0" borderId="8" xfId="30" applyFont="1" applyBorder="1" applyAlignment="1">
      <alignment horizontal="left" vertical="center" wrapText="1"/>
    </xf>
    <xf numFmtId="0" fontId="10" fillId="0" borderId="9" xfId="30" applyFont="1" applyFill="1" applyBorder="1" applyAlignment="1">
      <alignment horizontal="center" vertical="center" wrapText="1"/>
    </xf>
    <xf numFmtId="0" fontId="10" fillId="0" borderId="9" xfId="30" applyFont="1" applyBorder="1" applyAlignment="1">
      <alignment horizontal="center" vertical="center" wrapText="1"/>
    </xf>
    <xf numFmtId="0" fontId="10" fillId="0" borderId="16" xfId="30" applyFont="1" applyBorder="1" applyAlignment="1">
      <alignment horizontal="center" vertical="center" wrapText="1"/>
    </xf>
    <xf numFmtId="0" fontId="10" fillId="0" borderId="3" xfId="30" applyFont="1" applyBorder="1" applyAlignment="1">
      <alignment horizontal="left" vertical="center" wrapText="1"/>
    </xf>
    <xf numFmtId="0" fontId="10" fillId="0" borderId="0" xfId="30" applyFont="1" applyFill="1" applyBorder="1" applyAlignment="1">
      <alignment horizontal="center" vertical="center" wrapText="1"/>
    </xf>
    <xf numFmtId="0" fontId="10" fillId="0" borderId="0" xfId="30" applyFont="1" applyBorder="1" applyAlignment="1">
      <alignment horizontal="center" vertical="center" wrapText="1"/>
    </xf>
    <xf numFmtId="0" fontId="10" fillId="0" borderId="13" xfId="30" applyFont="1" applyBorder="1" applyAlignment="1">
      <alignment horizontal="center" vertical="center" wrapText="1"/>
    </xf>
  </cellXfs>
  <cellStyles count="31">
    <cellStyle name="Normal 2" xfId="13"/>
    <cellStyle name="Normal 2 2" xfId="8"/>
    <cellStyle name="Normal 2 2 2" xfId="16"/>
    <cellStyle name="Normal 2 2 3" xfId="6"/>
    <cellStyle name="Normal 2 2 4" xfId="7"/>
    <cellStyle name="Normal 2 3" xfId="17"/>
    <cellStyle name="Normal 2 3 2" xfId="10"/>
    <cellStyle name="Normal 2 3 3" xfId="12"/>
    <cellStyle name="Normal 2 3 4" xfId="2"/>
    <cellStyle name="Normal 3" xfId="14"/>
    <cellStyle name="Normal 3 2" xfId="9"/>
    <cellStyle name="Normal 3 3" xfId="11"/>
    <cellStyle name="Normal 3 4" xfId="1"/>
    <cellStyle name="Normal_产品审核 " xfId="30"/>
    <cellStyle name="Style 1" xfId="18"/>
    <cellStyle name="常规" xfId="0" builtinId="0"/>
    <cellStyle name="常规 2" xfId="19"/>
    <cellStyle name="常规 2 2" xfId="15"/>
    <cellStyle name="常规 2 3" xfId="20"/>
    <cellStyle name="常规 3" xfId="21"/>
    <cellStyle name="常规 4" xfId="22"/>
    <cellStyle name="常规 5" xfId="23"/>
    <cellStyle name="常规 6" xfId="4"/>
    <cellStyle name="常规_final inspection report sample_1 2" xfId="24"/>
    <cellStyle name="常规_全套SPC表格（很全面）" xfId="5"/>
    <cellStyle name="超链接" xfId="3" builtinId="8"/>
    <cellStyle name="超链接 2" xfId="25"/>
    <cellStyle name="超链接 3" xfId="26"/>
    <cellStyle name="超链接 4" xfId="27"/>
    <cellStyle name="样式 1" xfId="28"/>
    <cellStyle name="一般_X-R範例檔" xfId="29"/>
  </cellStyles>
  <dxfs count="21">
    <dxf>
      <font>
        <color indexed="10"/>
      </font>
    </dxf>
    <dxf>
      <font>
        <color indexed="12"/>
      </font>
    </dxf>
    <dxf>
      <font>
        <color indexed="10"/>
      </font>
    </dxf>
    <dxf>
      <font>
        <color indexed="12"/>
      </font>
    </dxf>
    <dxf>
      <font>
        <color indexed="10"/>
      </font>
    </dxf>
    <dxf>
      <font>
        <color indexed="12"/>
      </font>
    </dxf>
    <dxf>
      <font>
        <color indexed="10"/>
      </font>
    </dxf>
    <dxf>
      <font>
        <color indexed="12"/>
      </font>
    </dxf>
    <dxf>
      <font>
        <color rgb="FFFF0000"/>
      </font>
      <fill>
        <patternFill patternType="solid">
          <bgColor rgb="FFFFFF00"/>
        </patternFill>
      </fill>
    </dxf>
    <dxf>
      <font>
        <color rgb="FFFF0000"/>
      </font>
      <fill>
        <patternFill patternType="solid">
          <bgColor rgb="FFFFFF00"/>
        </patternFill>
      </fill>
    </dxf>
    <dxf>
      <font>
        <color rgb="FFFF0000"/>
      </font>
      <fill>
        <patternFill patternType="solid">
          <bgColor rgb="FFFFFF00"/>
        </patternFill>
      </fill>
    </dxf>
    <dxf>
      <font>
        <color rgb="FFFF0000"/>
      </font>
      <fill>
        <patternFill patternType="solid">
          <bgColor rgb="FFFFFF00"/>
        </patternFill>
      </fill>
    </dxf>
    <dxf>
      <font>
        <color rgb="FFFF0000"/>
      </font>
      <fill>
        <patternFill patternType="solid">
          <bgColor rgb="FFFFFF00"/>
        </patternFill>
      </fill>
    </dxf>
    <dxf>
      <font>
        <color rgb="FFFF0000"/>
      </font>
      <fill>
        <patternFill patternType="solid">
          <bgColor rgb="FFFFFF00"/>
        </patternFill>
      </fill>
    </dxf>
    <dxf>
      <font>
        <color rgb="FFFF0000"/>
      </font>
      <fill>
        <patternFill patternType="solid">
          <bgColor rgb="FFFFFF00"/>
        </patternFill>
      </fill>
    </dxf>
    <dxf>
      <font>
        <color rgb="FFFF0000"/>
      </font>
      <fill>
        <patternFill patternType="solid">
          <bgColor rgb="FFFFFF00"/>
        </patternFill>
      </fill>
    </dxf>
    <dxf>
      <font>
        <color rgb="FFFF0000"/>
      </font>
      <fill>
        <patternFill patternType="solid">
          <bgColor rgb="FFFFFF00"/>
        </patternFill>
      </fill>
    </dxf>
    <dxf>
      <font>
        <color rgb="FFFF0000"/>
      </font>
      <fill>
        <patternFill patternType="solid">
          <bgColor rgb="FFFFFF00"/>
        </patternFill>
      </fill>
    </dxf>
    <dxf>
      <font>
        <color rgb="FFFF0000"/>
      </font>
      <fill>
        <patternFill patternType="solid">
          <bgColor rgb="FFFFFF00"/>
        </patternFill>
      </fill>
    </dxf>
    <dxf>
      <font>
        <color rgb="FFFF0000"/>
      </font>
      <fill>
        <patternFill patternType="solid">
          <bgColor rgb="FFFFFF00"/>
        </patternFill>
      </fill>
    </dxf>
    <dxf>
      <border>
        <left style="thin">
          <color rgb="FF9C0006"/>
        </left>
        <right style="thin">
          <color rgb="FF9C0006"/>
        </right>
        <top style="thin">
          <color rgb="FF9C0006"/>
        </top>
        <bottom style="thin">
          <color rgb="FF9C0006"/>
        </bottom>
      </border>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title>
      <c:tx>
        <c:rich>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r>
              <a:rPr lang="en-US" altLang="zh-CN" sz="900"/>
              <a:t>R</a:t>
            </a:r>
            <a:r>
              <a:rPr lang="en-US" altLang="zh-CN" sz="900" baseline="0"/>
              <a:t> Chart</a:t>
            </a:r>
            <a:endParaRPr lang="zh-CN" altLang="en-US" sz="900"/>
          </a:p>
        </c:rich>
      </c:tx>
    </c:title>
    <c:plotArea>
      <c:layout/>
      <c:lineChart>
        <c:grouping val="standard"/>
        <c:ser>
          <c:idx val="0"/>
          <c:order val="0"/>
          <c:tx>
            <c:strRef>
              <c:f>'1.SPC Chart（24.28mm)'!$A$17</c:f>
              <c:strCache>
                <c:ptCount val="1"/>
                <c:pt idx="0">
                  <c:v>R</c:v>
                </c:pt>
              </c:strCache>
            </c:strRef>
          </c:tx>
          <c:spPr>
            <a:ln w="12700" cap="rnd" cmpd="sng" algn="ctr">
              <a:solidFill>
                <a:srgbClr val="000080"/>
              </a:solidFill>
              <a:prstDash val="solid"/>
              <a:round/>
            </a:ln>
          </c:spPr>
          <c:marker>
            <c:symbol val="diamond"/>
            <c:size val="5"/>
            <c:spPr>
              <a:solidFill>
                <a:srgbClr val="000080"/>
              </a:solidFill>
              <a:ln w="9525" cap="flat" cmpd="sng" algn="ctr">
                <a:solidFill>
                  <a:srgbClr val="000080"/>
                </a:solidFill>
                <a:prstDash val="solid"/>
                <a:round/>
              </a:ln>
            </c:spPr>
          </c:marker>
          <c:cat>
            <c:numRef>
              <c:f>'[1](3) IFF-CTQ 关键特性CPK分析'!$C$8:$AB$8</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cat>
          <c:val>
            <c:numRef>
              <c:f>'1.SPC Chart（24.28mm)'!$C$17:$AA$17</c:f>
              <c:numCache>
                <c:formatCode>0.00</c:formatCode>
                <c:ptCount val="25"/>
                <c:pt idx="0">
                  <c:v>0.12999999999999901</c:v>
                </c:pt>
                <c:pt idx="1">
                  <c:v>9.9999999999997896E-2</c:v>
                </c:pt>
                <c:pt idx="2">
                  <c:v>23</c:v>
                </c:pt>
                <c:pt idx="3">
                  <c:v>0.12999999999999901</c:v>
                </c:pt>
                <c:pt idx="4">
                  <c:v>3.9999999999999099E-2</c:v>
                </c:pt>
                <c:pt idx="5">
                  <c:v>8.99999999999999E-2</c:v>
                </c:pt>
                <c:pt idx="6">
                  <c:v>0.119999999999997</c:v>
                </c:pt>
                <c:pt idx="7">
                  <c:v>7.0000000000000298E-2</c:v>
                </c:pt>
                <c:pt idx="8">
                  <c:v>0.13999999999999699</c:v>
                </c:pt>
                <c:pt idx="9">
                  <c:v>5.99999999999987E-2</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val>
        </c:ser>
        <c:ser>
          <c:idx val="1"/>
          <c:order val="1"/>
          <c:tx>
            <c:strRef>
              <c:f>'1.SPC Chart（24.28mm)'!$A$53</c:f>
              <c:strCache>
                <c:ptCount val="1"/>
                <c:pt idx="0">
                  <c:v>UCL</c:v>
                </c:pt>
              </c:strCache>
            </c:strRef>
          </c:tx>
          <c:spPr>
            <a:ln w="12700" cap="rnd" cmpd="sng" algn="ctr">
              <a:solidFill>
                <a:srgbClr val="FF0000"/>
              </a:solidFill>
              <a:prstDash val="solid"/>
              <a:round/>
            </a:ln>
          </c:spPr>
          <c:marker>
            <c:symbol val="none"/>
          </c:marker>
          <c:cat>
            <c:numRef>
              <c:f>'[1](3) IFF-CTQ 关键特性CPK分析'!$C$8:$AB$8</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cat>
          <c:val>
            <c:numRef>
              <c:f>'1.SPC Chart（24.28mm)'!$B$53:$Z$53</c:f>
              <c:numCache>
                <c:formatCode>0.00</c:formatCode>
                <c:ptCount val="25"/>
                <c:pt idx="0">
                  <c:v>1.9104000000000001</c:v>
                </c:pt>
                <c:pt idx="1">
                  <c:v>1.9104000000000001</c:v>
                </c:pt>
                <c:pt idx="2">
                  <c:v>1.9104000000000001</c:v>
                </c:pt>
                <c:pt idx="3">
                  <c:v>1.9104000000000001</c:v>
                </c:pt>
                <c:pt idx="4">
                  <c:v>1.9104000000000001</c:v>
                </c:pt>
                <c:pt idx="5">
                  <c:v>1.9104000000000001</c:v>
                </c:pt>
                <c:pt idx="6">
                  <c:v>1.9104000000000001</c:v>
                </c:pt>
                <c:pt idx="7">
                  <c:v>1.9104000000000001</c:v>
                </c:pt>
                <c:pt idx="8">
                  <c:v>1.9104000000000001</c:v>
                </c:pt>
                <c:pt idx="9">
                  <c:v>1.9104000000000001</c:v>
                </c:pt>
                <c:pt idx="10">
                  <c:v>1.9104000000000001</c:v>
                </c:pt>
                <c:pt idx="11">
                  <c:v>1.9104000000000001</c:v>
                </c:pt>
                <c:pt idx="12">
                  <c:v>1.9104000000000001</c:v>
                </c:pt>
                <c:pt idx="13">
                  <c:v>1.9104000000000001</c:v>
                </c:pt>
                <c:pt idx="14">
                  <c:v>1.9104000000000001</c:v>
                </c:pt>
                <c:pt idx="15">
                  <c:v>1.9104000000000001</c:v>
                </c:pt>
                <c:pt idx="16">
                  <c:v>1.9104000000000001</c:v>
                </c:pt>
                <c:pt idx="17">
                  <c:v>1.9104000000000001</c:v>
                </c:pt>
                <c:pt idx="18">
                  <c:v>1.9104000000000001</c:v>
                </c:pt>
                <c:pt idx="19">
                  <c:v>1.9104000000000001</c:v>
                </c:pt>
                <c:pt idx="20">
                  <c:v>1.9104000000000001</c:v>
                </c:pt>
                <c:pt idx="21">
                  <c:v>1.9104000000000001</c:v>
                </c:pt>
                <c:pt idx="22">
                  <c:v>1.9104000000000001</c:v>
                </c:pt>
                <c:pt idx="23">
                  <c:v>1.9104000000000001</c:v>
                </c:pt>
                <c:pt idx="24">
                  <c:v>1.9104000000000001</c:v>
                </c:pt>
              </c:numCache>
            </c:numRef>
          </c:val>
        </c:ser>
        <c:ser>
          <c:idx val="2"/>
          <c:order val="2"/>
          <c:tx>
            <c:strRef>
              <c:f>'1.SPC Chart（24.28mm)'!$A$54</c:f>
              <c:strCache>
                <c:ptCount val="1"/>
                <c:pt idx="0">
                  <c:v>CL</c:v>
                </c:pt>
              </c:strCache>
            </c:strRef>
          </c:tx>
          <c:spPr>
            <a:ln w="12700" cap="rnd" cmpd="sng" algn="ctr">
              <a:solidFill>
                <a:srgbClr val="FFFF00"/>
              </a:solidFill>
              <a:prstDash val="solid"/>
              <a:round/>
            </a:ln>
          </c:spPr>
          <c:marker>
            <c:symbol val="none"/>
          </c:marker>
          <c:cat>
            <c:numRef>
              <c:f>'[1](3) IFF-CTQ 关键特性CPK分析'!$C$8:$AB$8</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cat>
          <c:val>
            <c:numRef>
              <c:f>'1.SPC Chart（24.28mm)'!$B$54:$Z$54</c:f>
              <c:numCache>
                <c:formatCode>0.00</c:formatCode>
                <c:ptCount val="25"/>
                <c:pt idx="0">
                  <c:v>0.95519999999999905</c:v>
                </c:pt>
                <c:pt idx="1">
                  <c:v>0.95519999999999905</c:v>
                </c:pt>
                <c:pt idx="2">
                  <c:v>0.95519999999999905</c:v>
                </c:pt>
                <c:pt idx="3">
                  <c:v>0.95519999999999905</c:v>
                </c:pt>
                <c:pt idx="4">
                  <c:v>0.95519999999999905</c:v>
                </c:pt>
                <c:pt idx="5">
                  <c:v>0.95519999999999905</c:v>
                </c:pt>
                <c:pt idx="6">
                  <c:v>0.95519999999999905</c:v>
                </c:pt>
                <c:pt idx="7">
                  <c:v>0.95519999999999905</c:v>
                </c:pt>
                <c:pt idx="8">
                  <c:v>0.95519999999999905</c:v>
                </c:pt>
                <c:pt idx="9">
                  <c:v>0.95519999999999905</c:v>
                </c:pt>
                <c:pt idx="10">
                  <c:v>0.95519999999999905</c:v>
                </c:pt>
                <c:pt idx="11">
                  <c:v>0.95519999999999905</c:v>
                </c:pt>
                <c:pt idx="12">
                  <c:v>0.95519999999999905</c:v>
                </c:pt>
                <c:pt idx="13">
                  <c:v>0.95519999999999905</c:v>
                </c:pt>
                <c:pt idx="14">
                  <c:v>0.95519999999999905</c:v>
                </c:pt>
                <c:pt idx="15">
                  <c:v>0.95519999999999905</c:v>
                </c:pt>
                <c:pt idx="16">
                  <c:v>0.95519999999999905</c:v>
                </c:pt>
                <c:pt idx="17">
                  <c:v>0.95519999999999905</c:v>
                </c:pt>
                <c:pt idx="18">
                  <c:v>0.95519999999999905</c:v>
                </c:pt>
                <c:pt idx="19">
                  <c:v>0.95519999999999905</c:v>
                </c:pt>
                <c:pt idx="20">
                  <c:v>0.95519999999999905</c:v>
                </c:pt>
                <c:pt idx="21">
                  <c:v>0.95519999999999905</c:v>
                </c:pt>
                <c:pt idx="22">
                  <c:v>0.95519999999999905</c:v>
                </c:pt>
                <c:pt idx="23">
                  <c:v>0.95519999999999905</c:v>
                </c:pt>
                <c:pt idx="24">
                  <c:v>0.95519999999999905</c:v>
                </c:pt>
              </c:numCache>
            </c:numRef>
          </c:val>
        </c:ser>
        <c:ser>
          <c:idx val="3"/>
          <c:order val="3"/>
          <c:tx>
            <c:strRef>
              <c:f>'1.SPC Chart（24.28mm)'!$A$55</c:f>
              <c:strCache>
                <c:ptCount val="1"/>
                <c:pt idx="0">
                  <c:v>LCL</c:v>
                </c:pt>
              </c:strCache>
            </c:strRef>
          </c:tx>
          <c:spPr>
            <a:ln w="12700" cap="rnd" cmpd="sng" algn="ctr">
              <a:solidFill>
                <a:srgbClr val="FF0000"/>
              </a:solidFill>
              <a:prstDash val="solid"/>
              <a:round/>
            </a:ln>
          </c:spPr>
          <c:marker>
            <c:symbol val="none"/>
          </c:marker>
          <c:cat>
            <c:numRef>
              <c:f>'[1](3) IFF-CTQ 关键特性CPK分析'!$C$8:$AB$8</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cat>
          <c:val>
            <c:numRef>
              <c:f>'1.SPC Chart（24.28mm)'!$B$55:$Z$55</c:f>
              <c:numCache>
                <c:formatCode>0.00_);[Red]\(0.00\)</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val>
        </c:ser>
        <c:dLbls/>
        <c:marker val="1"/>
        <c:axId val="136263168"/>
        <c:axId val="136264704"/>
      </c:lineChart>
      <c:catAx>
        <c:axId val="136263168"/>
        <c:scaling>
          <c:orientation val="minMax"/>
        </c:scaling>
        <c:axPos val="b"/>
        <c:numFmt formatCode="General" sourceLinked="0"/>
        <c:maj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36264704"/>
        <c:crosses val="autoZero"/>
        <c:auto val="1"/>
        <c:lblAlgn val="ctr"/>
        <c:lblOffset val="100"/>
        <c:tickLblSkip val="1"/>
      </c:catAx>
      <c:valAx>
        <c:axId val="136264704"/>
        <c:scaling>
          <c:orientation val="minMax"/>
        </c:scaling>
        <c:axPos val="l"/>
        <c:majorGridlines/>
        <c:numFmt formatCode="0.00_ " sourceLinked="0"/>
        <c:maj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36263168"/>
        <c:crosses val="autoZero"/>
        <c:crossBetween val="midCat"/>
      </c:valAx>
      <c:spPr>
        <a:solidFill>
          <a:srgbClr val="FFFFCC"/>
        </a:solidFill>
        <a:ln w="25400">
          <a:solidFill>
            <a:srgbClr val="000000"/>
          </a:solidFill>
          <a:prstDash val="solid"/>
        </a:ln>
      </c:spPr>
    </c:plotArea>
    <c:legend>
      <c:legendPos val="r"/>
      <c:layout>
        <c:manualLayout>
          <c:xMode val="edge"/>
          <c:yMode val="edge"/>
          <c:x val="0.94161296168467701"/>
          <c:y val="7.4952773760422822E-2"/>
          <c:w val="5.2131237668216514E-2"/>
          <c:h val="0.878527326941275"/>
        </c:manualLayout>
      </c:layout>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chart>
  <c:spPr>
    <a:solidFill>
      <a:srgbClr val="FFFFFF"/>
    </a:solidFill>
    <a:ln w="3175" cap="flat" cmpd="sng" algn="ctr">
      <a:solidFill>
        <a:srgbClr val="000000"/>
      </a:solidFill>
      <a:prstDash val="solid"/>
      <a:round/>
    </a:ln>
  </c:spPr>
  <c:txPr>
    <a:bodyPr/>
    <a:lstStyle/>
    <a:p>
      <a:pPr>
        <a:defRPr lang="zh-CN" sz="15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zh-CN"/>
  <c:chart>
    <c:title>
      <c:tx>
        <c:rich>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r>
              <a:rPr lang="en-US" altLang="zh-CN" sz="1000"/>
              <a:t>Xbar</a:t>
            </a:r>
            <a:r>
              <a:rPr lang="en-US" altLang="zh-CN" sz="1000" baseline="0"/>
              <a:t> Chart</a:t>
            </a:r>
            <a:endParaRPr lang="zh-CN" altLang="en-US" sz="1000"/>
          </a:p>
        </c:rich>
      </c:tx>
    </c:title>
    <c:plotArea>
      <c:layout/>
      <c:lineChart>
        <c:grouping val="standard"/>
        <c:ser>
          <c:idx val="0"/>
          <c:order val="0"/>
          <c:tx>
            <c:v>Xbar</c:v>
          </c:tx>
          <c:spPr>
            <a:ln w="12700" cap="rnd" cmpd="sng" algn="ctr">
              <a:solidFill>
                <a:srgbClr val="000080"/>
              </a:solidFill>
              <a:prstDash val="solid"/>
              <a:round/>
            </a:ln>
          </c:spPr>
          <c:marker>
            <c:symbol val="diamond"/>
            <c:size val="5"/>
            <c:spPr>
              <a:solidFill>
                <a:srgbClr val="000080"/>
              </a:solidFill>
              <a:ln w="9525" cap="flat" cmpd="sng" algn="ctr">
                <a:solidFill>
                  <a:srgbClr val="000080"/>
                </a:solidFill>
                <a:prstDash val="solid"/>
                <a:round/>
              </a:ln>
            </c:spPr>
          </c:marker>
          <c:val>
            <c:numRef>
              <c:f>'1.SPC Chart（24.28mm)'!$C$16:$AA$16</c:f>
              <c:numCache>
                <c:formatCode>0.00</c:formatCode>
                <c:ptCount val="25"/>
                <c:pt idx="0">
                  <c:v>24.238333333333301</c:v>
                </c:pt>
                <c:pt idx="1">
                  <c:v>24.234999999999999</c:v>
                </c:pt>
                <c:pt idx="2">
                  <c:v>24.253333333333298</c:v>
                </c:pt>
                <c:pt idx="3">
                  <c:v>24.22</c:v>
                </c:pt>
                <c:pt idx="4">
                  <c:v>24.226666666666699</c:v>
                </c:pt>
                <c:pt idx="5">
                  <c:v>24.2566666666667</c:v>
                </c:pt>
                <c:pt idx="6">
                  <c:v>24.241666666666699</c:v>
                </c:pt>
                <c:pt idx="7">
                  <c:v>24.261666666666699</c:v>
                </c:pt>
                <c:pt idx="8">
                  <c:v>24.258333333333301</c:v>
                </c:pt>
                <c:pt idx="9">
                  <c:v>24.223333333333301</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val>
        </c:ser>
        <c:ser>
          <c:idx val="3"/>
          <c:order val="1"/>
          <c:tx>
            <c:strRef>
              <c:f>'1.SPC Chart（24.28mm)'!$A$43</c:f>
              <c:strCache>
                <c:ptCount val="1"/>
                <c:pt idx="0">
                  <c:v>UCL</c:v>
                </c:pt>
              </c:strCache>
            </c:strRef>
          </c:tx>
          <c:marker>
            <c:symbol val="none"/>
          </c:marker>
          <c:val>
            <c:numRef>
              <c:f>'1.SPC Chart（24.28mm)'!$B$43:$Z$43</c:f>
              <c:numCache>
                <c:formatCode>0.00</c:formatCode>
                <c:ptCount val="25"/>
                <c:pt idx="0">
                  <c:v>24.704162666666701</c:v>
                </c:pt>
                <c:pt idx="1">
                  <c:v>24.704162666666701</c:v>
                </c:pt>
                <c:pt idx="2">
                  <c:v>24.704162666666701</c:v>
                </c:pt>
                <c:pt idx="3">
                  <c:v>24.704162666666701</c:v>
                </c:pt>
                <c:pt idx="4">
                  <c:v>24.704162666666701</c:v>
                </c:pt>
                <c:pt idx="5">
                  <c:v>24.704162666666701</c:v>
                </c:pt>
                <c:pt idx="6">
                  <c:v>24.704162666666701</c:v>
                </c:pt>
                <c:pt idx="7">
                  <c:v>24.704162666666701</c:v>
                </c:pt>
                <c:pt idx="8">
                  <c:v>24.704162666666701</c:v>
                </c:pt>
                <c:pt idx="9">
                  <c:v>24.704162666666701</c:v>
                </c:pt>
                <c:pt idx="10">
                  <c:v>24.704162666666701</c:v>
                </c:pt>
                <c:pt idx="11">
                  <c:v>24.704162666666701</c:v>
                </c:pt>
                <c:pt idx="12">
                  <c:v>24.704162666666701</c:v>
                </c:pt>
                <c:pt idx="13">
                  <c:v>24.704162666666701</c:v>
                </c:pt>
                <c:pt idx="14">
                  <c:v>24.704162666666701</c:v>
                </c:pt>
                <c:pt idx="15">
                  <c:v>24.704162666666701</c:v>
                </c:pt>
                <c:pt idx="16">
                  <c:v>24.704162666666701</c:v>
                </c:pt>
                <c:pt idx="17">
                  <c:v>24.704162666666701</c:v>
                </c:pt>
                <c:pt idx="18">
                  <c:v>24.704162666666701</c:v>
                </c:pt>
                <c:pt idx="19">
                  <c:v>24.704162666666701</c:v>
                </c:pt>
                <c:pt idx="20">
                  <c:v>24.704162666666701</c:v>
                </c:pt>
                <c:pt idx="21">
                  <c:v>24.704162666666701</c:v>
                </c:pt>
                <c:pt idx="22">
                  <c:v>24.704162666666701</c:v>
                </c:pt>
                <c:pt idx="23">
                  <c:v>24.704162666666701</c:v>
                </c:pt>
                <c:pt idx="24">
                  <c:v>24.704162666666701</c:v>
                </c:pt>
              </c:numCache>
            </c:numRef>
          </c:val>
        </c:ser>
        <c:ser>
          <c:idx val="4"/>
          <c:order val="2"/>
          <c:tx>
            <c:strRef>
              <c:f>'1.SPC Chart（24.28mm)'!$A$45</c:f>
              <c:strCache>
                <c:ptCount val="1"/>
                <c:pt idx="0">
                  <c:v>LCL</c:v>
                </c:pt>
              </c:strCache>
            </c:strRef>
          </c:tx>
          <c:marker>
            <c:symbol val="none"/>
          </c:marker>
          <c:val>
            <c:numRef>
              <c:f>'1.SPC Chart（24.28mm)'!$B$45:$Z$45</c:f>
              <c:numCache>
                <c:formatCode>0.00_);[Red]\(0.00\)</c:formatCode>
                <c:ptCount val="25"/>
                <c:pt idx="0">
                  <c:v>23.7871706666667</c:v>
                </c:pt>
                <c:pt idx="1">
                  <c:v>23.7871706666667</c:v>
                </c:pt>
                <c:pt idx="2">
                  <c:v>23.7871706666667</c:v>
                </c:pt>
                <c:pt idx="3">
                  <c:v>23.7871706666667</c:v>
                </c:pt>
                <c:pt idx="4">
                  <c:v>23.7871706666667</c:v>
                </c:pt>
                <c:pt idx="5">
                  <c:v>23.7871706666667</c:v>
                </c:pt>
                <c:pt idx="6">
                  <c:v>23.7871706666667</c:v>
                </c:pt>
                <c:pt idx="7">
                  <c:v>23.7871706666667</c:v>
                </c:pt>
                <c:pt idx="8">
                  <c:v>23.7871706666667</c:v>
                </c:pt>
                <c:pt idx="9">
                  <c:v>23.7871706666667</c:v>
                </c:pt>
                <c:pt idx="10">
                  <c:v>23.7871706666667</c:v>
                </c:pt>
                <c:pt idx="11">
                  <c:v>23.7871706666667</c:v>
                </c:pt>
                <c:pt idx="12">
                  <c:v>23.7871706666667</c:v>
                </c:pt>
                <c:pt idx="13">
                  <c:v>23.7871706666667</c:v>
                </c:pt>
                <c:pt idx="14">
                  <c:v>23.7871706666667</c:v>
                </c:pt>
                <c:pt idx="15">
                  <c:v>23.7871706666667</c:v>
                </c:pt>
                <c:pt idx="16">
                  <c:v>23.7871706666667</c:v>
                </c:pt>
                <c:pt idx="17">
                  <c:v>23.7871706666667</c:v>
                </c:pt>
                <c:pt idx="18">
                  <c:v>23.7871706666667</c:v>
                </c:pt>
                <c:pt idx="19">
                  <c:v>23.7871706666667</c:v>
                </c:pt>
                <c:pt idx="20">
                  <c:v>23.7871706666667</c:v>
                </c:pt>
                <c:pt idx="21">
                  <c:v>23.7871706666667</c:v>
                </c:pt>
                <c:pt idx="22">
                  <c:v>23.7871706666667</c:v>
                </c:pt>
                <c:pt idx="23">
                  <c:v>23.7871706666667</c:v>
                </c:pt>
                <c:pt idx="24">
                  <c:v>23.7871706666667</c:v>
                </c:pt>
              </c:numCache>
            </c:numRef>
          </c:val>
        </c:ser>
        <c:ser>
          <c:idx val="5"/>
          <c:order val="3"/>
          <c:tx>
            <c:strRef>
              <c:f>'1.SPC Chart（24.28mm)'!$A$44</c:f>
              <c:strCache>
                <c:ptCount val="1"/>
                <c:pt idx="0">
                  <c:v>CL</c:v>
                </c:pt>
              </c:strCache>
            </c:strRef>
          </c:tx>
          <c:marker>
            <c:symbol val="none"/>
          </c:marker>
          <c:val>
            <c:numRef>
              <c:f>'1.SPC Chart（24.28mm)'!$B$44:$Z$44</c:f>
              <c:numCache>
                <c:formatCode>0.00</c:formatCode>
                <c:ptCount val="25"/>
                <c:pt idx="0">
                  <c:v>24.2456666666667</c:v>
                </c:pt>
                <c:pt idx="1">
                  <c:v>24.2456666666667</c:v>
                </c:pt>
                <c:pt idx="2">
                  <c:v>24.2456666666667</c:v>
                </c:pt>
                <c:pt idx="3">
                  <c:v>24.2456666666667</c:v>
                </c:pt>
                <c:pt idx="4">
                  <c:v>24.2456666666667</c:v>
                </c:pt>
                <c:pt idx="5">
                  <c:v>24.2456666666667</c:v>
                </c:pt>
                <c:pt idx="6">
                  <c:v>24.2456666666667</c:v>
                </c:pt>
                <c:pt idx="7">
                  <c:v>24.2456666666667</c:v>
                </c:pt>
                <c:pt idx="8">
                  <c:v>24.2456666666667</c:v>
                </c:pt>
                <c:pt idx="9">
                  <c:v>24.2456666666667</c:v>
                </c:pt>
                <c:pt idx="10">
                  <c:v>24.2456666666667</c:v>
                </c:pt>
                <c:pt idx="11">
                  <c:v>24.2456666666667</c:v>
                </c:pt>
                <c:pt idx="12">
                  <c:v>24.2456666666667</c:v>
                </c:pt>
                <c:pt idx="13">
                  <c:v>24.2456666666667</c:v>
                </c:pt>
                <c:pt idx="14">
                  <c:v>24.2456666666667</c:v>
                </c:pt>
                <c:pt idx="15">
                  <c:v>24.2456666666667</c:v>
                </c:pt>
                <c:pt idx="16">
                  <c:v>24.2456666666667</c:v>
                </c:pt>
                <c:pt idx="17">
                  <c:v>24.2456666666667</c:v>
                </c:pt>
                <c:pt idx="18">
                  <c:v>24.2456666666667</c:v>
                </c:pt>
                <c:pt idx="19">
                  <c:v>24.2456666666667</c:v>
                </c:pt>
                <c:pt idx="20">
                  <c:v>24.2456666666667</c:v>
                </c:pt>
                <c:pt idx="21">
                  <c:v>24.2456666666667</c:v>
                </c:pt>
                <c:pt idx="22">
                  <c:v>24.2456666666667</c:v>
                </c:pt>
                <c:pt idx="23">
                  <c:v>24.2456666666667</c:v>
                </c:pt>
                <c:pt idx="24">
                  <c:v>24.2456666666667</c:v>
                </c:pt>
              </c:numCache>
            </c:numRef>
          </c:val>
        </c:ser>
        <c:dLbls/>
        <c:marker val="1"/>
        <c:axId val="135726592"/>
        <c:axId val="135727744"/>
      </c:lineChart>
      <c:catAx>
        <c:axId val="135726592"/>
        <c:scaling>
          <c:orientation val="minMax"/>
        </c:scaling>
        <c:axPos val="b"/>
        <c:numFmt formatCode="General" sourceLinked="0"/>
        <c:maj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35727744"/>
        <c:crossesAt val="30.5"/>
        <c:auto val="1"/>
        <c:lblAlgn val="ctr"/>
        <c:lblOffset val="100"/>
        <c:tickLblSkip val="1"/>
      </c:catAx>
      <c:valAx>
        <c:axId val="135727744"/>
        <c:scaling>
          <c:orientation val="minMax"/>
        </c:scaling>
        <c:axPos val="l"/>
        <c:majorGridlines/>
        <c:numFmt formatCode="0.00_ " sourceLinked="0"/>
        <c:maj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35726592"/>
        <c:crosses val="autoZero"/>
        <c:crossBetween val="midCat"/>
        <c:majorUnit val="0.5"/>
        <c:minorUnit val="0.1"/>
      </c:valAx>
      <c:spPr>
        <a:solidFill>
          <a:srgbClr val="CCFFFF"/>
        </a:solidFill>
        <a:ln w="25400">
          <a:solidFill>
            <a:srgbClr val="000000"/>
          </a:solidFill>
          <a:prstDash val="solid"/>
        </a:ln>
      </c:spPr>
    </c:plotArea>
    <c:legend>
      <c:legendPos val="r"/>
      <c:layout>
        <c:manualLayout>
          <c:xMode val="edge"/>
          <c:yMode val="edge"/>
          <c:x val="0.9426452376152813"/>
          <c:y val="5.3722402346765508E-2"/>
          <c:w val="5.1099043185932301E-2"/>
          <c:h val="0.89687749815586804"/>
        </c:manualLayout>
      </c:layout>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chart>
  <c:spPr>
    <a:solidFill>
      <a:srgbClr val="FFFFFF"/>
    </a:solidFill>
    <a:ln w="3175" cap="flat" cmpd="sng" algn="ctr">
      <a:solidFill>
        <a:srgbClr val="000000"/>
      </a:solidFill>
      <a:prstDash val="solid"/>
      <a:round/>
    </a:ln>
  </c:spPr>
  <c:txPr>
    <a:bodyPr/>
    <a:lstStyle/>
    <a:p>
      <a:pPr>
        <a:defRPr lang="zh-CN" sz="15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zh-CN"/>
  <c:chart>
    <c:title>
      <c:tx>
        <c:rich>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r>
              <a:rPr lang="en-US" altLang="zh-CN" sz="900"/>
              <a:t>R</a:t>
            </a:r>
            <a:r>
              <a:rPr lang="en-US" altLang="zh-CN" sz="900" baseline="0"/>
              <a:t> Chart</a:t>
            </a:r>
            <a:endParaRPr lang="zh-CN" altLang="en-US" sz="900"/>
          </a:p>
        </c:rich>
      </c:tx>
    </c:title>
    <c:plotArea>
      <c:layout/>
      <c:lineChart>
        <c:grouping val="standard"/>
        <c:ser>
          <c:idx val="0"/>
          <c:order val="0"/>
          <c:tx>
            <c:strRef>
              <c:f>'1.SPC Chart（24.28mm)'!$A$17</c:f>
              <c:strCache>
                <c:ptCount val="1"/>
                <c:pt idx="0">
                  <c:v>R</c:v>
                </c:pt>
              </c:strCache>
            </c:strRef>
          </c:tx>
          <c:spPr>
            <a:ln w="12700" cap="rnd" cmpd="sng" algn="ctr">
              <a:solidFill>
                <a:srgbClr val="000080"/>
              </a:solidFill>
              <a:prstDash val="solid"/>
              <a:round/>
            </a:ln>
          </c:spPr>
          <c:marker>
            <c:symbol val="diamond"/>
            <c:size val="5"/>
            <c:spPr>
              <a:solidFill>
                <a:srgbClr val="000080"/>
              </a:solidFill>
              <a:ln w="9525" cap="flat" cmpd="sng" algn="ctr">
                <a:solidFill>
                  <a:srgbClr val="000080"/>
                </a:solidFill>
                <a:prstDash val="solid"/>
                <a:round/>
              </a:ln>
            </c:spPr>
          </c:marker>
          <c:cat>
            <c:numRef>
              <c:f>'[1](3) IFF-CTQ 关键特性CPK分析'!$C$8:$AB$8</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cat>
          <c:val>
            <c:numRef>
              <c:f>'1.SPC Chart（24.28mm)'!$C$17:$AA$17</c:f>
              <c:numCache>
                <c:formatCode>0.00</c:formatCode>
                <c:ptCount val="25"/>
                <c:pt idx="0">
                  <c:v>0.12999999999999901</c:v>
                </c:pt>
                <c:pt idx="1">
                  <c:v>9.9999999999997896E-2</c:v>
                </c:pt>
                <c:pt idx="2">
                  <c:v>23</c:v>
                </c:pt>
                <c:pt idx="3">
                  <c:v>0.12999999999999901</c:v>
                </c:pt>
                <c:pt idx="4">
                  <c:v>3.9999999999999099E-2</c:v>
                </c:pt>
                <c:pt idx="5">
                  <c:v>8.99999999999999E-2</c:v>
                </c:pt>
                <c:pt idx="6">
                  <c:v>0.119999999999997</c:v>
                </c:pt>
                <c:pt idx="7">
                  <c:v>7.0000000000000298E-2</c:v>
                </c:pt>
                <c:pt idx="8">
                  <c:v>0.13999999999999699</c:v>
                </c:pt>
                <c:pt idx="9">
                  <c:v>5.99999999999987E-2</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val>
        </c:ser>
        <c:ser>
          <c:idx val="1"/>
          <c:order val="1"/>
          <c:tx>
            <c:strRef>
              <c:f>'1.SPC Chart（24.28mm)'!$A$53</c:f>
              <c:strCache>
                <c:ptCount val="1"/>
                <c:pt idx="0">
                  <c:v>UCL</c:v>
                </c:pt>
              </c:strCache>
            </c:strRef>
          </c:tx>
          <c:spPr>
            <a:ln w="12700" cap="rnd" cmpd="sng" algn="ctr">
              <a:solidFill>
                <a:srgbClr val="FF0000"/>
              </a:solidFill>
              <a:prstDash val="solid"/>
              <a:round/>
            </a:ln>
          </c:spPr>
          <c:marker>
            <c:symbol val="none"/>
          </c:marker>
          <c:cat>
            <c:numRef>
              <c:f>'[1](3) IFF-CTQ 关键特性CPK分析'!$C$8:$AB$8</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cat>
          <c:val>
            <c:numRef>
              <c:f>'1.SPC Chart（24.28mm)'!$B$53:$Z$53</c:f>
              <c:numCache>
                <c:formatCode>0.00</c:formatCode>
                <c:ptCount val="25"/>
                <c:pt idx="0">
                  <c:v>1.9104000000000001</c:v>
                </c:pt>
                <c:pt idx="1">
                  <c:v>1.9104000000000001</c:v>
                </c:pt>
                <c:pt idx="2">
                  <c:v>1.9104000000000001</c:v>
                </c:pt>
                <c:pt idx="3">
                  <c:v>1.9104000000000001</c:v>
                </c:pt>
                <c:pt idx="4">
                  <c:v>1.9104000000000001</c:v>
                </c:pt>
                <c:pt idx="5">
                  <c:v>1.9104000000000001</c:v>
                </c:pt>
                <c:pt idx="6">
                  <c:v>1.9104000000000001</c:v>
                </c:pt>
                <c:pt idx="7">
                  <c:v>1.9104000000000001</c:v>
                </c:pt>
                <c:pt idx="8">
                  <c:v>1.9104000000000001</c:v>
                </c:pt>
                <c:pt idx="9">
                  <c:v>1.9104000000000001</c:v>
                </c:pt>
                <c:pt idx="10">
                  <c:v>1.9104000000000001</c:v>
                </c:pt>
                <c:pt idx="11">
                  <c:v>1.9104000000000001</c:v>
                </c:pt>
                <c:pt idx="12">
                  <c:v>1.9104000000000001</c:v>
                </c:pt>
                <c:pt idx="13">
                  <c:v>1.9104000000000001</c:v>
                </c:pt>
                <c:pt idx="14">
                  <c:v>1.9104000000000001</c:v>
                </c:pt>
                <c:pt idx="15">
                  <c:v>1.9104000000000001</c:v>
                </c:pt>
                <c:pt idx="16">
                  <c:v>1.9104000000000001</c:v>
                </c:pt>
                <c:pt idx="17">
                  <c:v>1.9104000000000001</c:v>
                </c:pt>
                <c:pt idx="18">
                  <c:v>1.9104000000000001</c:v>
                </c:pt>
                <c:pt idx="19">
                  <c:v>1.9104000000000001</c:v>
                </c:pt>
                <c:pt idx="20">
                  <c:v>1.9104000000000001</c:v>
                </c:pt>
                <c:pt idx="21">
                  <c:v>1.9104000000000001</c:v>
                </c:pt>
                <c:pt idx="22">
                  <c:v>1.9104000000000001</c:v>
                </c:pt>
                <c:pt idx="23">
                  <c:v>1.9104000000000001</c:v>
                </c:pt>
                <c:pt idx="24">
                  <c:v>1.9104000000000001</c:v>
                </c:pt>
              </c:numCache>
            </c:numRef>
          </c:val>
        </c:ser>
        <c:ser>
          <c:idx val="2"/>
          <c:order val="2"/>
          <c:tx>
            <c:strRef>
              <c:f>'1.SPC Chart（24.28mm)'!$A$54</c:f>
              <c:strCache>
                <c:ptCount val="1"/>
                <c:pt idx="0">
                  <c:v>CL</c:v>
                </c:pt>
              </c:strCache>
            </c:strRef>
          </c:tx>
          <c:spPr>
            <a:ln w="12700" cap="rnd" cmpd="sng" algn="ctr">
              <a:solidFill>
                <a:srgbClr val="FFFF00"/>
              </a:solidFill>
              <a:prstDash val="solid"/>
              <a:round/>
            </a:ln>
          </c:spPr>
          <c:marker>
            <c:symbol val="none"/>
          </c:marker>
          <c:cat>
            <c:numRef>
              <c:f>'[1](3) IFF-CTQ 关键特性CPK分析'!$C$8:$AB$8</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cat>
          <c:val>
            <c:numRef>
              <c:f>'1.SPC Chart（24.28mm)'!$B$54:$Z$54</c:f>
              <c:numCache>
                <c:formatCode>0.00</c:formatCode>
                <c:ptCount val="25"/>
                <c:pt idx="0">
                  <c:v>0.95519999999999905</c:v>
                </c:pt>
                <c:pt idx="1">
                  <c:v>0.95519999999999905</c:v>
                </c:pt>
                <c:pt idx="2">
                  <c:v>0.95519999999999905</c:v>
                </c:pt>
                <c:pt idx="3">
                  <c:v>0.95519999999999905</c:v>
                </c:pt>
                <c:pt idx="4">
                  <c:v>0.95519999999999905</c:v>
                </c:pt>
                <c:pt idx="5">
                  <c:v>0.95519999999999905</c:v>
                </c:pt>
                <c:pt idx="6">
                  <c:v>0.95519999999999905</c:v>
                </c:pt>
                <c:pt idx="7">
                  <c:v>0.95519999999999905</c:v>
                </c:pt>
                <c:pt idx="8">
                  <c:v>0.95519999999999905</c:v>
                </c:pt>
                <c:pt idx="9">
                  <c:v>0.95519999999999905</c:v>
                </c:pt>
                <c:pt idx="10">
                  <c:v>0.95519999999999905</c:v>
                </c:pt>
                <c:pt idx="11">
                  <c:v>0.95519999999999905</c:v>
                </c:pt>
                <c:pt idx="12">
                  <c:v>0.95519999999999905</c:v>
                </c:pt>
                <c:pt idx="13">
                  <c:v>0.95519999999999905</c:v>
                </c:pt>
                <c:pt idx="14">
                  <c:v>0.95519999999999905</c:v>
                </c:pt>
                <c:pt idx="15">
                  <c:v>0.95519999999999905</c:v>
                </c:pt>
                <c:pt idx="16">
                  <c:v>0.95519999999999905</c:v>
                </c:pt>
                <c:pt idx="17">
                  <c:v>0.95519999999999905</c:v>
                </c:pt>
                <c:pt idx="18">
                  <c:v>0.95519999999999905</c:v>
                </c:pt>
                <c:pt idx="19">
                  <c:v>0.95519999999999905</c:v>
                </c:pt>
                <c:pt idx="20">
                  <c:v>0.95519999999999905</c:v>
                </c:pt>
                <c:pt idx="21">
                  <c:v>0.95519999999999905</c:v>
                </c:pt>
                <c:pt idx="22">
                  <c:v>0.95519999999999905</c:v>
                </c:pt>
                <c:pt idx="23">
                  <c:v>0.95519999999999905</c:v>
                </c:pt>
                <c:pt idx="24">
                  <c:v>0.95519999999999905</c:v>
                </c:pt>
              </c:numCache>
            </c:numRef>
          </c:val>
        </c:ser>
        <c:ser>
          <c:idx val="3"/>
          <c:order val="3"/>
          <c:tx>
            <c:strRef>
              <c:f>'1.SPC Chart（24.28mm)'!$A$55</c:f>
              <c:strCache>
                <c:ptCount val="1"/>
                <c:pt idx="0">
                  <c:v>LCL</c:v>
                </c:pt>
              </c:strCache>
            </c:strRef>
          </c:tx>
          <c:spPr>
            <a:ln w="12700" cap="rnd" cmpd="sng" algn="ctr">
              <a:solidFill>
                <a:srgbClr val="FF0000"/>
              </a:solidFill>
              <a:prstDash val="solid"/>
              <a:round/>
            </a:ln>
          </c:spPr>
          <c:marker>
            <c:symbol val="none"/>
          </c:marker>
          <c:cat>
            <c:numRef>
              <c:f>'[1](3) IFF-CTQ 关键特性CPK分析'!$C$8:$AB$8</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cat>
          <c:val>
            <c:numRef>
              <c:f>'1.SPC Chart（24.28mm)'!$B$55:$Z$55</c:f>
              <c:numCache>
                <c:formatCode>0.00_);[Red]\(0.00\)</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val>
        </c:ser>
        <c:dLbls/>
        <c:marker val="1"/>
        <c:axId val="140731520"/>
        <c:axId val="140733056"/>
      </c:lineChart>
      <c:catAx>
        <c:axId val="140731520"/>
        <c:scaling>
          <c:orientation val="minMax"/>
        </c:scaling>
        <c:axPos val="b"/>
        <c:numFmt formatCode="General" sourceLinked="0"/>
        <c:maj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40733056"/>
        <c:crosses val="autoZero"/>
        <c:auto val="1"/>
        <c:lblAlgn val="ctr"/>
        <c:lblOffset val="100"/>
        <c:tickLblSkip val="1"/>
      </c:catAx>
      <c:valAx>
        <c:axId val="140733056"/>
        <c:scaling>
          <c:orientation val="minMax"/>
        </c:scaling>
        <c:axPos val="l"/>
        <c:majorGridlines/>
        <c:numFmt formatCode="0.00_ " sourceLinked="0"/>
        <c:maj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40731520"/>
        <c:crosses val="autoZero"/>
        <c:crossBetween val="midCat"/>
      </c:valAx>
      <c:spPr>
        <a:solidFill>
          <a:srgbClr val="FFFFCC"/>
        </a:solidFill>
        <a:ln w="25400">
          <a:solidFill>
            <a:srgbClr val="000000"/>
          </a:solidFill>
          <a:prstDash val="solid"/>
        </a:ln>
      </c:spPr>
    </c:plotArea>
    <c:legend>
      <c:legendPos val="r"/>
      <c:layout>
        <c:manualLayout>
          <c:xMode val="edge"/>
          <c:yMode val="edge"/>
          <c:x val="0.94161296168467701"/>
          <c:y val="7.4952773760422822E-2"/>
          <c:w val="5.2131237668216514E-2"/>
          <c:h val="0.878527326941275"/>
        </c:manualLayout>
      </c:layout>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chart>
  <c:spPr>
    <a:solidFill>
      <a:srgbClr val="FFFFFF"/>
    </a:solidFill>
    <a:ln w="3175" cap="flat" cmpd="sng" algn="ctr">
      <a:solidFill>
        <a:srgbClr val="000000"/>
      </a:solidFill>
      <a:prstDash val="solid"/>
      <a:round/>
    </a:ln>
  </c:spPr>
  <c:txPr>
    <a:bodyPr/>
    <a:lstStyle/>
    <a:p>
      <a:pPr>
        <a:defRPr lang="zh-CN" sz="15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zh-CN"/>
  <c:chart>
    <c:title>
      <c:tx>
        <c:rich>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r>
              <a:rPr lang="en-US" altLang="zh-CN" sz="1000"/>
              <a:t>Xbar</a:t>
            </a:r>
            <a:r>
              <a:rPr lang="en-US" altLang="zh-CN" sz="1000" baseline="0"/>
              <a:t> Chart</a:t>
            </a:r>
            <a:endParaRPr lang="zh-CN" altLang="en-US" sz="1000"/>
          </a:p>
        </c:rich>
      </c:tx>
    </c:title>
    <c:plotArea>
      <c:layout/>
      <c:lineChart>
        <c:grouping val="standard"/>
        <c:ser>
          <c:idx val="0"/>
          <c:order val="0"/>
          <c:tx>
            <c:v>Xbar</c:v>
          </c:tx>
          <c:spPr>
            <a:ln w="12700" cap="rnd" cmpd="sng" algn="ctr">
              <a:solidFill>
                <a:srgbClr val="000080"/>
              </a:solidFill>
              <a:prstDash val="solid"/>
              <a:round/>
            </a:ln>
          </c:spPr>
          <c:marker>
            <c:symbol val="diamond"/>
            <c:size val="5"/>
            <c:spPr>
              <a:solidFill>
                <a:srgbClr val="000080"/>
              </a:solidFill>
              <a:ln w="9525" cap="flat" cmpd="sng" algn="ctr">
                <a:solidFill>
                  <a:srgbClr val="000080"/>
                </a:solidFill>
                <a:prstDash val="solid"/>
                <a:round/>
              </a:ln>
            </c:spPr>
          </c:marker>
          <c:val>
            <c:numRef>
              <c:f>'1.SPC Chart（24.28mm)'!$C$16:$AA$16</c:f>
              <c:numCache>
                <c:formatCode>0.00</c:formatCode>
                <c:ptCount val="25"/>
                <c:pt idx="0">
                  <c:v>24.238333333333301</c:v>
                </c:pt>
                <c:pt idx="1">
                  <c:v>24.234999999999999</c:v>
                </c:pt>
                <c:pt idx="2">
                  <c:v>24.253333333333298</c:v>
                </c:pt>
                <c:pt idx="3">
                  <c:v>24.22</c:v>
                </c:pt>
                <c:pt idx="4">
                  <c:v>24.226666666666699</c:v>
                </c:pt>
                <c:pt idx="5">
                  <c:v>24.2566666666667</c:v>
                </c:pt>
                <c:pt idx="6">
                  <c:v>24.241666666666699</c:v>
                </c:pt>
                <c:pt idx="7">
                  <c:v>24.261666666666699</c:v>
                </c:pt>
                <c:pt idx="8">
                  <c:v>24.258333333333301</c:v>
                </c:pt>
                <c:pt idx="9">
                  <c:v>24.223333333333301</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val>
        </c:ser>
        <c:ser>
          <c:idx val="3"/>
          <c:order val="1"/>
          <c:tx>
            <c:strRef>
              <c:f>'1.SPC Chart（24.28mm)'!$A$43</c:f>
              <c:strCache>
                <c:ptCount val="1"/>
                <c:pt idx="0">
                  <c:v>UCL</c:v>
                </c:pt>
              </c:strCache>
            </c:strRef>
          </c:tx>
          <c:marker>
            <c:symbol val="none"/>
          </c:marker>
          <c:val>
            <c:numRef>
              <c:f>'1.SPC Chart（24.28mm)'!$B$43:$Z$43</c:f>
              <c:numCache>
                <c:formatCode>0.00</c:formatCode>
                <c:ptCount val="25"/>
                <c:pt idx="0">
                  <c:v>24.704162666666701</c:v>
                </c:pt>
                <c:pt idx="1">
                  <c:v>24.704162666666701</c:v>
                </c:pt>
                <c:pt idx="2">
                  <c:v>24.704162666666701</c:v>
                </c:pt>
                <c:pt idx="3">
                  <c:v>24.704162666666701</c:v>
                </c:pt>
                <c:pt idx="4">
                  <c:v>24.704162666666701</c:v>
                </c:pt>
                <c:pt idx="5">
                  <c:v>24.704162666666701</c:v>
                </c:pt>
                <c:pt idx="6">
                  <c:v>24.704162666666701</c:v>
                </c:pt>
                <c:pt idx="7">
                  <c:v>24.704162666666701</c:v>
                </c:pt>
                <c:pt idx="8">
                  <c:v>24.704162666666701</c:v>
                </c:pt>
                <c:pt idx="9">
                  <c:v>24.704162666666701</c:v>
                </c:pt>
                <c:pt idx="10">
                  <c:v>24.704162666666701</c:v>
                </c:pt>
                <c:pt idx="11">
                  <c:v>24.704162666666701</c:v>
                </c:pt>
                <c:pt idx="12">
                  <c:v>24.704162666666701</c:v>
                </c:pt>
                <c:pt idx="13">
                  <c:v>24.704162666666701</c:v>
                </c:pt>
                <c:pt idx="14">
                  <c:v>24.704162666666701</c:v>
                </c:pt>
                <c:pt idx="15">
                  <c:v>24.704162666666701</c:v>
                </c:pt>
                <c:pt idx="16">
                  <c:v>24.704162666666701</c:v>
                </c:pt>
                <c:pt idx="17">
                  <c:v>24.704162666666701</c:v>
                </c:pt>
                <c:pt idx="18">
                  <c:v>24.704162666666701</c:v>
                </c:pt>
                <c:pt idx="19">
                  <c:v>24.704162666666701</c:v>
                </c:pt>
                <c:pt idx="20">
                  <c:v>24.704162666666701</c:v>
                </c:pt>
                <c:pt idx="21">
                  <c:v>24.704162666666701</c:v>
                </c:pt>
                <c:pt idx="22">
                  <c:v>24.704162666666701</c:v>
                </c:pt>
                <c:pt idx="23">
                  <c:v>24.704162666666701</c:v>
                </c:pt>
                <c:pt idx="24">
                  <c:v>24.704162666666701</c:v>
                </c:pt>
              </c:numCache>
            </c:numRef>
          </c:val>
        </c:ser>
        <c:ser>
          <c:idx val="4"/>
          <c:order val="2"/>
          <c:tx>
            <c:strRef>
              <c:f>'1.SPC Chart（24.28mm)'!$A$45</c:f>
              <c:strCache>
                <c:ptCount val="1"/>
                <c:pt idx="0">
                  <c:v>LCL</c:v>
                </c:pt>
              </c:strCache>
            </c:strRef>
          </c:tx>
          <c:marker>
            <c:symbol val="none"/>
          </c:marker>
          <c:val>
            <c:numRef>
              <c:f>'1.SPC Chart（24.28mm)'!$B$45:$Z$45</c:f>
              <c:numCache>
                <c:formatCode>0.00_);[Red]\(0.00\)</c:formatCode>
                <c:ptCount val="25"/>
                <c:pt idx="0">
                  <c:v>23.7871706666667</c:v>
                </c:pt>
                <c:pt idx="1">
                  <c:v>23.7871706666667</c:v>
                </c:pt>
                <c:pt idx="2">
                  <c:v>23.7871706666667</c:v>
                </c:pt>
                <c:pt idx="3">
                  <c:v>23.7871706666667</c:v>
                </c:pt>
                <c:pt idx="4">
                  <c:v>23.7871706666667</c:v>
                </c:pt>
                <c:pt idx="5">
                  <c:v>23.7871706666667</c:v>
                </c:pt>
                <c:pt idx="6">
                  <c:v>23.7871706666667</c:v>
                </c:pt>
                <c:pt idx="7">
                  <c:v>23.7871706666667</c:v>
                </c:pt>
                <c:pt idx="8">
                  <c:v>23.7871706666667</c:v>
                </c:pt>
                <c:pt idx="9">
                  <c:v>23.7871706666667</c:v>
                </c:pt>
                <c:pt idx="10">
                  <c:v>23.7871706666667</c:v>
                </c:pt>
                <c:pt idx="11">
                  <c:v>23.7871706666667</c:v>
                </c:pt>
                <c:pt idx="12">
                  <c:v>23.7871706666667</c:v>
                </c:pt>
                <c:pt idx="13">
                  <c:v>23.7871706666667</c:v>
                </c:pt>
                <c:pt idx="14">
                  <c:v>23.7871706666667</c:v>
                </c:pt>
                <c:pt idx="15">
                  <c:v>23.7871706666667</c:v>
                </c:pt>
                <c:pt idx="16">
                  <c:v>23.7871706666667</c:v>
                </c:pt>
                <c:pt idx="17">
                  <c:v>23.7871706666667</c:v>
                </c:pt>
                <c:pt idx="18">
                  <c:v>23.7871706666667</c:v>
                </c:pt>
                <c:pt idx="19">
                  <c:v>23.7871706666667</c:v>
                </c:pt>
                <c:pt idx="20">
                  <c:v>23.7871706666667</c:v>
                </c:pt>
                <c:pt idx="21">
                  <c:v>23.7871706666667</c:v>
                </c:pt>
                <c:pt idx="22">
                  <c:v>23.7871706666667</c:v>
                </c:pt>
                <c:pt idx="23">
                  <c:v>23.7871706666667</c:v>
                </c:pt>
                <c:pt idx="24">
                  <c:v>23.7871706666667</c:v>
                </c:pt>
              </c:numCache>
            </c:numRef>
          </c:val>
        </c:ser>
        <c:ser>
          <c:idx val="5"/>
          <c:order val="3"/>
          <c:tx>
            <c:strRef>
              <c:f>'1.SPC Chart（24.28mm)'!$A$44</c:f>
              <c:strCache>
                <c:ptCount val="1"/>
                <c:pt idx="0">
                  <c:v>CL</c:v>
                </c:pt>
              </c:strCache>
            </c:strRef>
          </c:tx>
          <c:marker>
            <c:symbol val="none"/>
          </c:marker>
          <c:val>
            <c:numRef>
              <c:f>'1.SPC Chart（24.28mm)'!$B$44:$Z$44</c:f>
              <c:numCache>
                <c:formatCode>0.00</c:formatCode>
                <c:ptCount val="25"/>
                <c:pt idx="0">
                  <c:v>24.2456666666667</c:v>
                </c:pt>
                <c:pt idx="1">
                  <c:v>24.2456666666667</c:v>
                </c:pt>
                <c:pt idx="2">
                  <c:v>24.2456666666667</c:v>
                </c:pt>
                <c:pt idx="3">
                  <c:v>24.2456666666667</c:v>
                </c:pt>
                <c:pt idx="4">
                  <c:v>24.2456666666667</c:v>
                </c:pt>
                <c:pt idx="5">
                  <c:v>24.2456666666667</c:v>
                </c:pt>
                <c:pt idx="6">
                  <c:v>24.2456666666667</c:v>
                </c:pt>
                <c:pt idx="7">
                  <c:v>24.2456666666667</c:v>
                </c:pt>
                <c:pt idx="8">
                  <c:v>24.2456666666667</c:v>
                </c:pt>
                <c:pt idx="9">
                  <c:v>24.2456666666667</c:v>
                </c:pt>
                <c:pt idx="10">
                  <c:v>24.2456666666667</c:v>
                </c:pt>
                <c:pt idx="11">
                  <c:v>24.2456666666667</c:v>
                </c:pt>
                <c:pt idx="12">
                  <c:v>24.2456666666667</c:v>
                </c:pt>
                <c:pt idx="13">
                  <c:v>24.2456666666667</c:v>
                </c:pt>
                <c:pt idx="14">
                  <c:v>24.2456666666667</c:v>
                </c:pt>
                <c:pt idx="15">
                  <c:v>24.2456666666667</c:v>
                </c:pt>
                <c:pt idx="16">
                  <c:v>24.2456666666667</c:v>
                </c:pt>
                <c:pt idx="17">
                  <c:v>24.2456666666667</c:v>
                </c:pt>
                <c:pt idx="18">
                  <c:v>24.2456666666667</c:v>
                </c:pt>
                <c:pt idx="19">
                  <c:v>24.2456666666667</c:v>
                </c:pt>
                <c:pt idx="20">
                  <c:v>24.2456666666667</c:v>
                </c:pt>
                <c:pt idx="21">
                  <c:v>24.2456666666667</c:v>
                </c:pt>
                <c:pt idx="22">
                  <c:v>24.2456666666667</c:v>
                </c:pt>
                <c:pt idx="23">
                  <c:v>24.2456666666667</c:v>
                </c:pt>
                <c:pt idx="24">
                  <c:v>24.2456666666667</c:v>
                </c:pt>
              </c:numCache>
            </c:numRef>
          </c:val>
        </c:ser>
        <c:dLbls/>
        <c:marker val="1"/>
        <c:axId val="140768000"/>
        <c:axId val="140769536"/>
      </c:lineChart>
      <c:catAx>
        <c:axId val="140768000"/>
        <c:scaling>
          <c:orientation val="minMax"/>
        </c:scaling>
        <c:axPos val="b"/>
        <c:numFmt formatCode="General" sourceLinked="0"/>
        <c:maj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40769536"/>
        <c:crossesAt val="30.5"/>
        <c:auto val="1"/>
        <c:lblAlgn val="ctr"/>
        <c:lblOffset val="100"/>
        <c:tickLblSkip val="1"/>
      </c:catAx>
      <c:valAx>
        <c:axId val="140769536"/>
        <c:scaling>
          <c:orientation val="minMax"/>
        </c:scaling>
        <c:axPos val="l"/>
        <c:majorGridlines/>
        <c:numFmt formatCode="0.00_ " sourceLinked="0"/>
        <c:maj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40768000"/>
        <c:crosses val="autoZero"/>
        <c:crossBetween val="midCat"/>
        <c:majorUnit val="0.5"/>
        <c:minorUnit val="0.1"/>
      </c:valAx>
      <c:spPr>
        <a:solidFill>
          <a:srgbClr val="CCFFFF"/>
        </a:solidFill>
        <a:ln w="25400">
          <a:solidFill>
            <a:srgbClr val="000000"/>
          </a:solidFill>
          <a:prstDash val="solid"/>
        </a:ln>
      </c:spPr>
    </c:plotArea>
    <c:legend>
      <c:legendPos val="r"/>
      <c:layout>
        <c:manualLayout>
          <c:xMode val="edge"/>
          <c:yMode val="edge"/>
          <c:x val="0.94264523761528229"/>
          <c:y val="5.3722402346765508E-2"/>
          <c:w val="5.1099043185932301E-2"/>
          <c:h val="0.89687749815586804"/>
        </c:manualLayout>
      </c:layout>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chart>
  <c:spPr>
    <a:solidFill>
      <a:srgbClr val="FFFFFF"/>
    </a:solidFill>
    <a:ln w="3175" cap="flat" cmpd="sng" algn="ctr">
      <a:solidFill>
        <a:srgbClr val="000000"/>
      </a:solidFill>
      <a:prstDash val="solid"/>
      <a:round/>
    </a:ln>
  </c:spPr>
  <c:txPr>
    <a:bodyPr/>
    <a:lstStyle/>
    <a:p>
      <a:pPr>
        <a:defRPr lang="zh-CN" sz="15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zh-CN"/>
  <c:chart>
    <c:title>
      <c:tx>
        <c:rich>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r>
              <a:rPr lang="en-US" altLang="zh-CN" sz="900"/>
              <a:t>R</a:t>
            </a:r>
            <a:r>
              <a:rPr lang="en-US" altLang="zh-CN" sz="900" baseline="0"/>
              <a:t> Chart</a:t>
            </a:r>
            <a:endParaRPr lang="zh-CN" altLang="en-US" sz="900"/>
          </a:p>
        </c:rich>
      </c:tx>
    </c:title>
    <c:plotArea>
      <c:layout/>
      <c:lineChart>
        <c:grouping val="standard"/>
        <c:ser>
          <c:idx val="0"/>
          <c:order val="0"/>
          <c:tx>
            <c:strRef>
              <c:f>'1.SPC Chart（24.28mm)'!$A$17</c:f>
              <c:strCache>
                <c:ptCount val="1"/>
                <c:pt idx="0">
                  <c:v>R</c:v>
                </c:pt>
              </c:strCache>
            </c:strRef>
          </c:tx>
          <c:spPr>
            <a:ln w="12700" cap="rnd" cmpd="sng" algn="ctr">
              <a:solidFill>
                <a:srgbClr val="000080"/>
              </a:solidFill>
              <a:prstDash val="solid"/>
              <a:round/>
            </a:ln>
          </c:spPr>
          <c:marker>
            <c:symbol val="diamond"/>
            <c:size val="5"/>
            <c:spPr>
              <a:solidFill>
                <a:srgbClr val="000080"/>
              </a:solidFill>
              <a:ln w="9525" cap="flat" cmpd="sng" algn="ctr">
                <a:solidFill>
                  <a:srgbClr val="000080"/>
                </a:solidFill>
                <a:prstDash val="solid"/>
                <a:round/>
              </a:ln>
            </c:spPr>
          </c:marker>
          <c:cat>
            <c:numRef>
              <c:f>'[1](3) IFF-CTQ 关键特性CPK分析'!$C$8:$AB$8</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cat>
          <c:val>
            <c:numRef>
              <c:f>'1.SPC Chart（24.28mm)'!$C$17:$AA$17</c:f>
              <c:numCache>
                <c:formatCode>0.00</c:formatCode>
                <c:ptCount val="25"/>
                <c:pt idx="0">
                  <c:v>0.12999999999999901</c:v>
                </c:pt>
                <c:pt idx="1">
                  <c:v>9.9999999999997896E-2</c:v>
                </c:pt>
                <c:pt idx="2">
                  <c:v>23</c:v>
                </c:pt>
                <c:pt idx="3">
                  <c:v>0.12999999999999901</c:v>
                </c:pt>
                <c:pt idx="4">
                  <c:v>3.9999999999999099E-2</c:v>
                </c:pt>
                <c:pt idx="5">
                  <c:v>8.99999999999999E-2</c:v>
                </c:pt>
                <c:pt idx="6">
                  <c:v>0.119999999999997</c:v>
                </c:pt>
                <c:pt idx="7">
                  <c:v>7.0000000000000298E-2</c:v>
                </c:pt>
                <c:pt idx="8">
                  <c:v>0.13999999999999699</c:v>
                </c:pt>
                <c:pt idx="9">
                  <c:v>5.99999999999987E-2</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val>
        </c:ser>
        <c:ser>
          <c:idx val="1"/>
          <c:order val="1"/>
          <c:tx>
            <c:strRef>
              <c:f>'1.SPC Chart（24.28mm)'!$A$53</c:f>
              <c:strCache>
                <c:ptCount val="1"/>
                <c:pt idx="0">
                  <c:v>UCL</c:v>
                </c:pt>
              </c:strCache>
            </c:strRef>
          </c:tx>
          <c:spPr>
            <a:ln w="12700" cap="rnd" cmpd="sng" algn="ctr">
              <a:solidFill>
                <a:srgbClr val="FF0000"/>
              </a:solidFill>
              <a:prstDash val="solid"/>
              <a:round/>
            </a:ln>
          </c:spPr>
          <c:marker>
            <c:symbol val="none"/>
          </c:marker>
          <c:cat>
            <c:numRef>
              <c:f>'[1](3) IFF-CTQ 关键特性CPK分析'!$C$8:$AB$8</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cat>
          <c:val>
            <c:numRef>
              <c:f>'1.SPC Chart（24.28mm)'!$B$53:$Z$53</c:f>
              <c:numCache>
                <c:formatCode>0.00</c:formatCode>
                <c:ptCount val="25"/>
                <c:pt idx="0">
                  <c:v>1.9104000000000001</c:v>
                </c:pt>
                <c:pt idx="1">
                  <c:v>1.9104000000000001</c:v>
                </c:pt>
                <c:pt idx="2">
                  <c:v>1.9104000000000001</c:v>
                </c:pt>
                <c:pt idx="3">
                  <c:v>1.9104000000000001</c:v>
                </c:pt>
                <c:pt idx="4">
                  <c:v>1.9104000000000001</c:v>
                </c:pt>
                <c:pt idx="5">
                  <c:v>1.9104000000000001</c:v>
                </c:pt>
                <c:pt idx="6">
                  <c:v>1.9104000000000001</c:v>
                </c:pt>
                <c:pt idx="7">
                  <c:v>1.9104000000000001</c:v>
                </c:pt>
                <c:pt idx="8">
                  <c:v>1.9104000000000001</c:v>
                </c:pt>
                <c:pt idx="9">
                  <c:v>1.9104000000000001</c:v>
                </c:pt>
                <c:pt idx="10">
                  <c:v>1.9104000000000001</c:v>
                </c:pt>
                <c:pt idx="11">
                  <c:v>1.9104000000000001</c:v>
                </c:pt>
                <c:pt idx="12">
                  <c:v>1.9104000000000001</c:v>
                </c:pt>
                <c:pt idx="13">
                  <c:v>1.9104000000000001</c:v>
                </c:pt>
                <c:pt idx="14">
                  <c:v>1.9104000000000001</c:v>
                </c:pt>
                <c:pt idx="15">
                  <c:v>1.9104000000000001</c:v>
                </c:pt>
                <c:pt idx="16">
                  <c:v>1.9104000000000001</c:v>
                </c:pt>
                <c:pt idx="17">
                  <c:v>1.9104000000000001</c:v>
                </c:pt>
                <c:pt idx="18">
                  <c:v>1.9104000000000001</c:v>
                </c:pt>
                <c:pt idx="19">
                  <c:v>1.9104000000000001</c:v>
                </c:pt>
                <c:pt idx="20">
                  <c:v>1.9104000000000001</c:v>
                </c:pt>
                <c:pt idx="21">
                  <c:v>1.9104000000000001</c:v>
                </c:pt>
                <c:pt idx="22">
                  <c:v>1.9104000000000001</c:v>
                </c:pt>
                <c:pt idx="23">
                  <c:v>1.9104000000000001</c:v>
                </c:pt>
                <c:pt idx="24">
                  <c:v>1.9104000000000001</c:v>
                </c:pt>
              </c:numCache>
            </c:numRef>
          </c:val>
        </c:ser>
        <c:ser>
          <c:idx val="2"/>
          <c:order val="2"/>
          <c:tx>
            <c:strRef>
              <c:f>'1.SPC Chart（24.28mm)'!$A$54</c:f>
              <c:strCache>
                <c:ptCount val="1"/>
                <c:pt idx="0">
                  <c:v>CL</c:v>
                </c:pt>
              </c:strCache>
            </c:strRef>
          </c:tx>
          <c:spPr>
            <a:ln w="12700" cap="rnd" cmpd="sng" algn="ctr">
              <a:solidFill>
                <a:srgbClr val="FFFF00"/>
              </a:solidFill>
              <a:prstDash val="solid"/>
              <a:round/>
            </a:ln>
          </c:spPr>
          <c:marker>
            <c:symbol val="none"/>
          </c:marker>
          <c:cat>
            <c:numRef>
              <c:f>'[1](3) IFF-CTQ 关键特性CPK分析'!$C$8:$AB$8</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cat>
          <c:val>
            <c:numRef>
              <c:f>'1.SPC Chart（24.28mm)'!$B$54:$Z$54</c:f>
              <c:numCache>
                <c:formatCode>0.00</c:formatCode>
                <c:ptCount val="25"/>
                <c:pt idx="0">
                  <c:v>0.95519999999999905</c:v>
                </c:pt>
                <c:pt idx="1">
                  <c:v>0.95519999999999905</c:v>
                </c:pt>
                <c:pt idx="2">
                  <c:v>0.95519999999999905</c:v>
                </c:pt>
                <c:pt idx="3">
                  <c:v>0.95519999999999905</c:v>
                </c:pt>
                <c:pt idx="4">
                  <c:v>0.95519999999999905</c:v>
                </c:pt>
                <c:pt idx="5">
                  <c:v>0.95519999999999905</c:v>
                </c:pt>
                <c:pt idx="6">
                  <c:v>0.95519999999999905</c:v>
                </c:pt>
                <c:pt idx="7">
                  <c:v>0.95519999999999905</c:v>
                </c:pt>
                <c:pt idx="8">
                  <c:v>0.95519999999999905</c:v>
                </c:pt>
                <c:pt idx="9">
                  <c:v>0.95519999999999905</c:v>
                </c:pt>
                <c:pt idx="10">
                  <c:v>0.95519999999999905</c:v>
                </c:pt>
                <c:pt idx="11">
                  <c:v>0.95519999999999905</c:v>
                </c:pt>
                <c:pt idx="12">
                  <c:v>0.95519999999999905</c:v>
                </c:pt>
                <c:pt idx="13">
                  <c:v>0.95519999999999905</c:v>
                </c:pt>
                <c:pt idx="14">
                  <c:v>0.95519999999999905</c:v>
                </c:pt>
                <c:pt idx="15">
                  <c:v>0.95519999999999905</c:v>
                </c:pt>
                <c:pt idx="16">
                  <c:v>0.95519999999999905</c:v>
                </c:pt>
                <c:pt idx="17">
                  <c:v>0.95519999999999905</c:v>
                </c:pt>
                <c:pt idx="18">
                  <c:v>0.95519999999999905</c:v>
                </c:pt>
                <c:pt idx="19">
                  <c:v>0.95519999999999905</c:v>
                </c:pt>
                <c:pt idx="20">
                  <c:v>0.95519999999999905</c:v>
                </c:pt>
                <c:pt idx="21">
                  <c:v>0.95519999999999905</c:v>
                </c:pt>
                <c:pt idx="22">
                  <c:v>0.95519999999999905</c:v>
                </c:pt>
                <c:pt idx="23">
                  <c:v>0.95519999999999905</c:v>
                </c:pt>
                <c:pt idx="24">
                  <c:v>0.95519999999999905</c:v>
                </c:pt>
              </c:numCache>
            </c:numRef>
          </c:val>
        </c:ser>
        <c:ser>
          <c:idx val="3"/>
          <c:order val="3"/>
          <c:tx>
            <c:strRef>
              <c:f>'1.SPC Chart（24.28mm)'!$A$55</c:f>
              <c:strCache>
                <c:ptCount val="1"/>
                <c:pt idx="0">
                  <c:v>LCL</c:v>
                </c:pt>
              </c:strCache>
            </c:strRef>
          </c:tx>
          <c:spPr>
            <a:ln w="12700" cap="rnd" cmpd="sng" algn="ctr">
              <a:solidFill>
                <a:srgbClr val="FF0000"/>
              </a:solidFill>
              <a:prstDash val="solid"/>
              <a:round/>
            </a:ln>
          </c:spPr>
          <c:marker>
            <c:symbol val="none"/>
          </c:marker>
          <c:cat>
            <c:numRef>
              <c:f>'[1](3) IFF-CTQ 关键特性CPK分析'!$C$8:$AB$8</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cat>
          <c:val>
            <c:numRef>
              <c:f>'1.SPC Chart（24.28mm)'!$B$55:$Z$55</c:f>
              <c:numCache>
                <c:formatCode>0.00_);[Red]\(0.00\)</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val>
        </c:ser>
        <c:dLbls/>
        <c:marker val="1"/>
        <c:axId val="151213184"/>
        <c:axId val="151214720"/>
      </c:lineChart>
      <c:catAx>
        <c:axId val="151213184"/>
        <c:scaling>
          <c:orientation val="minMax"/>
        </c:scaling>
        <c:axPos val="b"/>
        <c:numFmt formatCode="General" sourceLinked="0"/>
        <c:maj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51214720"/>
        <c:crosses val="autoZero"/>
        <c:auto val="1"/>
        <c:lblAlgn val="ctr"/>
        <c:lblOffset val="100"/>
        <c:tickLblSkip val="1"/>
      </c:catAx>
      <c:valAx>
        <c:axId val="151214720"/>
        <c:scaling>
          <c:orientation val="minMax"/>
        </c:scaling>
        <c:axPos val="l"/>
        <c:majorGridlines/>
        <c:numFmt formatCode="0.00_ " sourceLinked="0"/>
        <c:maj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51213184"/>
        <c:crosses val="autoZero"/>
        <c:crossBetween val="midCat"/>
      </c:valAx>
      <c:spPr>
        <a:solidFill>
          <a:srgbClr val="FFFFCC"/>
        </a:solidFill>
        <a:ln w="25400">
          <a:solidFill>
            <a:srgbClr val="000000"/>
          </a:solidFill>
          <a:prstDash val="solid"/>
        </a:ln>
      </c:spPr>
    </c:plotArea>
    <c:legend>
      <c:legendPos val="r"/>
      <c:layout>
        <c:manualLayout>
          <c:xMode val="edge"/>
          <c:yMode val="edge"/>
          <c:x val="0.94161296168467701"/>
          <c:y val="7.4952773760422822E-2"/>
          <c:w val="5.2131237668216514E-2"/>
          <c:h val="0.878527326941275"/>
        </c:manualLayout>
      </c:layout>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chart>
  <c:spPr>
    <a:solidFill>
      <a:srgbClr val="FFFFFF"/>
    </a:solidFill>
    <a:ln w="3175" cap="flat" cmpd="sng" algn="ctr">
      <a:solidFill>
        <a:srgbClr val="000000"/>
      </a:solidFill>
      <a:prstDash val="solid"/>
      <a:round/>
    </a:ln>
  </c:spPr>
  <c:txPr>
    <a:bodyPr/>
    <a:lstStyle/>
    <a:p>
      <a:pPr>
        <a:defRPr lang="zh-CN" sz="15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000000000000011" l="0.70000000000000007" r="0.70000000000000007" t="0.75000000000000011" header="0.30000000000000004" footer="0.30000000000000004"/>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zh-CN"/>
  <c:chart>
    <c:title>
      <c:tx>
        <c:rich>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r>
              <a:rPr lang="en-US" altLang="zh-CN" sz="1000"/>
              <a:t>Xbar</a:t>
            </a:r>
            <a:r>
              <a:rPr lang="en-US" altLang="zh-CN" sz="1000" baseline="0"/>
              <a:t> Chart</a:t>
            </a:r>
            <a:endParaRPr lang="zh-CN" altLang="en-US" sz="1000"/>
          </a:p>
        </c:rich>
      </c:tx>
    </c:title>
    <c:plotArea>
      <c:layout/>
      <c:lineChart>
        <c:grouping val="standard"/>
        <c:ser>
          <c:idx val="0"/>
          <c:order val="0"/>
          <c:tx>
            <c:v>Xbar</c:v>
          </c:tx>
          <c:spPr>
            <a:ln w="12700" cap="rnd" cmpd="sng" algn="ctr">
              <a:solidFill>
                <a:srgbClr val="000080"/>
              </a:solidFill>
              <a:prstDash val="solid"/>
              <a:round/>
            </a:ln>
          </c:spPr>
          <c:marker>
            <c:symbol val="diamond"/>
            <c:size val="5"/>
            <c:spPr>
              <a:solidFill>
                <a:srgbClr val="000080"/>
              </a:solidFill>
              <a:ln w="9525" cap="flat" cmpd="sng" algn="ctr">
                <a:solidFill>
                  <a:srgbClr val="000080"/>
                </a:solidFill>
                <a:prstDash val="solid"/>
                <a:round/>
              </a:ln>
            </c:spPr>
          </c:marker>
          <c:val>
            <c:numRef>
              <c:f>'1.SPC Chart（24.28mm)'!$C$16:$AA$16</c:f>
              <c:numCache>
                <c:formatCode>0.00</c:formatCode>
                <c:ptCount val="25"/>
                <c:pt idx="0">
                  <c:v>24.238333333333301</c:v>
                </c:pt>
                <c:pt idx="1">
                  <c:v>24.234999999999999</c:v>
                </c:pt>
                <c:pt idx="2">
                  <c:v>24.253333333333298</c:v>
                </c:pt>
                <c:pt idx="3">
                  <c:v>24.22</c:v>
                </c:pt>
                <c:pt idx="4">
                  <c:v>24.226666666666699</c:v>
                </c:pt>
                <c:pt idx="5">
                  <c:v>24.2566666666667</c:v>
                </c:pt>
                <c:pt idx="6">
                  <c:v>24.241666666666699</c:v>
                </c:pt>
                <c:pt idx="7">
                  <c:v>24.261666666666699</c:v>
                </c:pt>
                <c:pt idx="8">
                  <c:v>24.258333333333301</c:v>
                </c:pt>
                <c:pt idx="9">
                  <c:v>24.223333333333301</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val>
        </c:ser>
        <c:ser>
          <c:idx val="3"/>
          <c:order val="1"/>
          <c:tx>
            <c:strRef>
              <c:f>'1.SPC Chart（24.28mm)'!$A$43</c:f>
              <c:strCache>
                <c:ptCount val="1"/>
                <c:pt idx="0">
                  <c:v>UCL</c:v>
                </c:pt>
              </c:strCache>
            </c:strRef>
          </c:tx>
          <c:marker>
            <c:symbol val="none"/>
          </c:marker>
          <c:val>
            <c:numRef>
              <c:f>'1.SPC Chart（24.28mm)'!$B$43:$Z$43</c:f>
              <c:numCache>
                <c:formatCode>0.00</c:formatCode>
                <c:ptCount val="25"/>
                <c:pt idx="0">
                  <c:v>24.704162666666701</c:v>
                </c:pt>
                <c:pt idx="1">
                  <c:v>24.704162666666701</c:v>
                </c:pt>
                <c:pt idx="2">
                  <c:v>24.704162666666701</c:v>
                </c:pt>
                <c:pt idx="3">
                  <c:v>24.704162666666701</c:v>
                </c:pt>
                <c:pt idx="4">
                  <c:v>24.704162666666701</c:v>
                </c:pt>
                <c:pt idx="5">
                  <c:v>24.704162666666701</c:v>
                </c:pt>
                <c:pt idx="6">
                  <c:v>24.704162666666701</c:v>
                </c:pt>
                <c:pt idx="7">
                  <c:v>24.704162666666701</c:v>
                </c:pt>
                <c:pt idx="8">
                  <c:v>24.704162666666701</c:v>
                </c:pt>
                <c:pt idx="9">
                  <c:v>24.704162666666701</c:v>
                </c:pt>
                <c:pt idx="10">
                  <c:v>24.704162666666701</c:v>
                </c:pt>
                <c:pt idx="11">
                  <c:v>24.704162666666701</c:v>
                </c:pt>
                <c:pt idx="12">
                  <c:v>24.704162666666701</c:v>
                </c:pt>
                <c:pt idx="13">
                  <c:v>24.704162666666701</c:v>
                </c:pt>
                <c:pt idx="14">
                  <c:v>24.704162666666701</c:v>
                </c:pt>
                <c:pt idx="15">
                  <c:v>24.704162666666701</c:v>
                </c:pt>
                <c:pt idx="16">
                  <c:v>24.704162666666701</c:v>
                </c:pt>
                <c:pt idx="17">
                  <c:v>24.704162666666701</c:v>
                </c:pt>
                <c:pt idx="18">
                  <c:v>24.704162666666701</c:v>
                </c:pt>
                <c:pt idx="19">
                  <c:v>24.704162666666701</c:v>
                </c:pt>
                <c:pt idx="20">
                  <c:v>24.704162666666701</c:v>
                </c:pt>
                <c:pt idx="21">
                  <c:v>24.704162666666701</c:v>
                </c:pt>
                <c:pt idx="22">
                  <c:v>24.704162666666701</c:v>
                </c:pt>
                <c:pt idx="23">
                  <c:v>24.704162666666701</c:v>
                </c:pt>
                <c:pt idx="24">
                  <c:v>24.704162666666701</c:v>
                </c:pt>
              </c:numCache>
            </c:numRef>
          </c:val>
        </c:ser>
        <c:ser>
          <c:idx val="4"/>
          <c:order val="2"/>
          <c:tx>
            <c:strRef>
              <c:f>'1.SPC Chart（24.28mm)'!$A$45</c:f>
              <c:strCache>
                <c:ptCount val="1"/>
                <c:pt idx="0">
                  <c:v>LCL</c:v>
                </c:pt>
              </c:strCache>
            </c:strRef>
          </c:tx>
          <c:marker>
            <c:symbol val="none"/>
          </c:marker>
          <c:val>
            <c:numRef>
              <c:f>'1.SPC Chart（24.28mm)'!$B$45:$Z$45</c:f>
              <c:numCache>
                <c:formatCode>0.00_);[Red]\(0.00\)</c:formatCode>
                <c:ptCount val="25"/>
                <c:pt idx="0">
                  <c:v>23.7871706666667</c:v>
                </c:pt>
                <c:pt idx="1">
                  <c:v>23.7871706666667</c:v>
                </c:pt>
                <c:pt idx="2">
                  <c:v>23.7871706666667</c:v>
                </c:pt>
                <c:pt idx="3">
                  <c:v>23.7871706666667</c:v>
                </c:pt>
                <c:pt idx="4">
                  <c:v>23.7871706666667</c:v>
                </c:pt>
                <c:pt idx="5">
                  <c:v>23.7871706666667</c:v>
                </c:pt>
                <c:pt idx="6">
                  <c:v>23.7871706666667</c:v>
                </c:pt>
                <c:pt idx="7">
                  <c:v>23.7871706666667</c:v>
                </c:pt>
                <c:pt idx="8">
                  <c:v>23.7871706666667</c:v>
                </c:pt>
                <c:pt idx="9">
                  <c:v>23.7871706666667</c:v>
                </c:pt>
                <c:pt idx="10">
                  <c:v>23.7871706666667</c:v>
                </c:pt>
                <c:pt idx="11">
                  <c:v>23.7871706666667</c:v>
                </c:pt>
                <c:pt idx="12">
                  <c:v>23.7871706666667</c:v>
                </c:pt>
                <c:pt idx="13">
                  <c:v>23.7871706666667</c:v>
                </c:pt>
                <c:pt idx="14">
                  <c:v>23.7871706666667</c:v>
                </c:pt>
                <c:pt idx="15">
                  <c:v>23.7871706666667</c:v>
                </c:pt>
                <c:pt idx="16">
                  <c:v>23.7871706666667</c:v>
                </c:pt>
                <c:pt idx="17">
                  <c:v>23.7871706666667</c:v>
                </c:pt>
                <c:pt idx="18">
                  <c:v>23.7871706666667</c:v>
                </c:pt>
                <c:pt idx="19">
                  <c:v>23.7871706666667</c:v>
                </c:pt>
                <c:pt idx="20">
                  <c:v>23.7871706666667</c:v>
                </c:pt>
                <c:pt idx="21">
                  <c:v>23.7871706666667</c:v>
                </c:pt>
                <c:pt idx="22">
                  <c:v>23.7871706666667</c:v>
                </c:pt>
                <c:pt idx="23">
                  <c:v>23.7871706666667</c:v>
                </c:pt>
                <c:pt idx="24">
                  <c:v>23.7871706666667</c:v>
                </c:pt>
              </c:numCache>
            </c:numRef>
          </c:val>
        </c:ser>
        <c:ser>
          <c:idx val="5"/>
          <c:order val="3"/>
          <c:tx>
            <c:strRef>
              <c:f>'1.SPC Chart（24.28mm)'!$A$44</c:f>
              <c:strCache>
                <c:ptCount val="1"/>
                <c:pt idx="0">
                  <c:v>CL</c:v>
                </c:pt>
              </c:strCache>
            </c:strRef>
          </c:tx>
          <c:marker>
            <c:symbol val="none"/>
          </c:marker>
          <c:val>
            <c:numRef>
              <c:f>'1.SPC Chart（24.28mm)'!$B$44:$Z$44</c:f>
              <c:numCache>
                <c:formatCode>0.00</c:formatCode>
                <c:ptCount val="25"/>
                <c:pt idx="0">
                  <c:v>24.2456666666667</c:v>
                </c:pt>
                <c:pt idx="1">
                  <c:v>24.2456666666667</c:v>
                </c:pt>
                <c:pt idx="2">
                  <c:v>24.2456666666667</c:v>
                </c:pt>
                <c:pt idx="3">
                  <c:v>24.2456666666667</c:v>
                </c:pt>
                <c:pt idx="4">
                  <c:v>24.2456666666667</c:v>
                </c:pt>
                <c:pt idx="5">
                  <c:v>24.2456666666667</c:v>
                </c:pt>
                <c:pt idx="6">
                  <c:v>24.2456666666667</c:v>
                </c:pt>
                <c:pt idx="7">
                  <c:v>24.2456666666667</c:v>
                </c:pt>
                <c:pt idx="8">
                  <c:v>24.2456666666667</c:v>
                </c:pt>
                <c:pt idx="9">
                  <c:v>24.2456666666667</c:v>
                </c:pt>
                <c:pt idx="10">
                  <c:v>24.2456666666667</c:v>
                </c:pt>
                <c:pt idx="11">
                  <c:v>24.2456666666667</c:v>
                </c:pt>
                <c:pt idx="12">
                  <c:v>24.2456666666667</c:v>
                </c:pt>
                <c:pt idx="13">
                  <c:v>24.2456666666667</c:v>
                </c:pt>
                <c:pt idx="14">
                  <c:v>24.2456666666667</c:v>
                </c:pt>
                <c:pt idx="15">
                  <c:v>24.2456666666667</c:v>
                </c:pt>
                <c:pt idx="16">
                  <c:v>24.2456666666667</c:v>
                </c:pt>
                <c:pt idx="17">
                  <c:v>24.2456666666667</c:v>
                </c:pt>
                <c:pt idx="18">
                  <c:v>24.2456666666667</c:v>
                </c:pt>
                <c:pt idx="19">
                  <c:v>24.2456666666667</c:v>
                </c:pt>
                <c:pt idx="20">
                  <c:v>24.2456666666667</c:v>
                </c:pt>
                <c:pt idx="21">
                  <c:v>24.2456666666667</c:v>
                </c:pt>
                <c:pt idx="22">
                  <c:v>24.2456666666667</c:v>
                </c:pt>
                <c:pt idx="23">
                  <c:v>24.2456666666667</c:v>
                </c:pt>
                <c:pt idx="24">
                  <c:v>24.2456666666667</c:v>
                </c:pt>
              </c:numCache>
            </c:numRef>
          </c:val>
        </c:ser>
        <c:dLbls/>
        <c:marker val="1"/>
        <c:axId val="150213376"/>
        <c:axId val="150214912"/>
      </c:lineChart>
      <c:catAx>
        <c:axId val="150213376"/>
        <c:scaling>
          <c:orientation val="minMax"/>
        </c:scaling>
        <c:axPos val="b"/>
        <c:numFmt formatCode="General" sourceLinked="0"/>
        <c:maj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50214912"/>
        <c:crossesAt val="30.5"/>
        <c:auto val="1"/>
        <c:lblAlgn val="ctr"/>
        <c:lblOffset val="100"/>
        <c:tickLblSkip val="1"/>
      </c:catAx>
      <c:valAx>
        <c:axId val="150214912"/>
        <c:scaling>
          <c:orientation val="minMax"/>
        </c:scaling>
        <c:axPos val="l"/>
        <c:majorGridlines/>
        <c:minorGridlines/>
        <c:numFmt formatCode="0.00_ " sourceLinked="0"/>
        <c:maj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50213376"/>
        <c:crosses val="autoZero"/>
        <c:crossBetween val="midCat"/>
        <c:majorUnit val="0.5"/>
        <c:minorUnit val="0.1"/>
      </c:valAx>
      <c:spPr>
        <a:solidFill>
          <a:srgbClr val="CCFFFF"/>
        </a:solidFill>
        <a:ln w="25400">
          <a:solidFill>
            <a:srgbClr val="000000"/>
          </a:solidFill>
          <a:prstDash val="solid"/>
        </a:ln>
      </c:spPr>
    </c:plotArea>
    <c:legend>
      <c:legendPos val="r"/>
      <c:layout>
        <c:manualLayout>
          <c:xMode val="edge"/>
          <c:yMode val="edge"/>
          <c:x val="0.94264523761528229"/>
          <c:y val="5.3722402346765508E-2"/>
          <c:w val="5.1099043185932301E-2"/>
          <c:h val="0.89687749815586804"/>
        </c:manualLayout>
      </c:layout>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chart>
  <c:spPr>
    <a:solidFill>
      <a:srgbClr val="FFFFFF"/>
    </a:solidFill>
    <a:ln w="3175" cap="flat" cmpd="sng" algn="ctr">
      <a:solidFill>
        <a:srgbClr val="000000"/>
      </a:solidFill>
      <a:prstDash val="solid"/>
      <a:round/>
    </a:ln>
  </c:spPr>
  <c:txPr>
    <a:bodyPr/>
    <a:lstStyle/>
    <a:p>
      <a:pPr>
        <a:defRPr lang="zh-CN" sz="15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000000000000011" l="0.70000000000000007" r="0.70000000000000007" t="0.75000000000000011"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zh-CN"/>
  <c:chart>
    <c:title>
      <c:tx>
        <c:rich>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r>
              <a:rPr lang="en-US" altLang="zh-CN" sz="900"/>
              <a:t>R</a:t>
            </a:r>
            <a:r>
              <a:rPr lang="en-US" altLang="zh-CN" sz="900" baseline="0"/>
              <a:t> Chart</a:t>
            </a:r>
            <a:endParaRPr lang="zh-CN" altLang="en-US" sz="900"/>
          </a:p>
        </c:rich>
      </c:tx>
      <c:layout/>
    </c:title>
    <c:plotArea>
      <c:layout/>
      <c:lineChart>
        <c:grouping val="standard"/>
        <c:ser>
          <c:idx val="0"/>
          <c:order val="0"/>
          <c:tx>
            <c:strRef>
              <c:f>'1.SPC Chart（24.28mm)'!$A$17</c:f>
              <c:strCache>
                <c:ptCount val="1"/>
                <c:pt idx="0">
                  <c:v>R</c:v>
                </c:pt>
              </c:strCache>
            </c:strRef>
          </c:tx>
          <c:spPr>
            <a:ln w="12700" cap="rnd" cmpd="sng" algn="ctr">
              <a:solidFill>
                <a:srgbClr val="000080"/>
              </a:solidFill>
              <a:prstDash val="solid"/>
              <a:round/>
            </a:ln>
          </c:spPr>
          <c:marker>
            <c:symbol val="diamond"/>
            <c:size val="5"/>
            <c:spPr>
              <a:solidFill>
                <a:srgbClr val="000080"/>
              </a:solidFill>
              <a:ln w="9525" cap="flat" cmpd="sng" algn="ctr">
                <a:solidFill>
                  <a:srgbClr val="000080"/>
                </a:solidFill>
                <a:prstDash val="solid"/>
                <a:round/>
              </a:ln>
            </c:spPr>
          </c:marker>
          <c:cat>
            <c:numRef>
              <c:f>'[1](3) IFF-CTQ 关键特性CPK分析'!$C$8:$AB$8</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cat>
          <c:val>
            <c:numRef>
              <c:f>'1.SPC Chart（24.28mm)'!$C$17:$AA$17</c:f>
              <c:numCache>
                <c:formatCode>0.00</c:formatCode>
                <c:ptCount val="25"/>
                <c:pt idx="0">
                  <c:v>0.12999999999999901</c:v>
                </c:pt>
                <c:pt idx="1">
                  <c:v>9.9999999999997896E-2</c:v>
                </c:pt>
                <c:pt idx="2">
                  <c:v>23</c:v>
                </c:pt>
                <c:pt idx="3">
                  <c:v>0.12999999999999901</c:v>
                </c:pt>
                <c:pt idx="4">
                  <c:v>3.9999999999999099E-2</c:v>
                </c:pt>
                <c:pt idx="5">
                  <c:v>8.99999999999999E-2</c:v>
                </c:pt>
                <c:pt idx="6">
                  <c:v>0.119999999999997</c:v>
                </c:pt>
                <c:pt idx="7">
                  <c:v>7.0000000000000298E-2</c:v>
                </c:pt>
                <c:pt idx="8">
                  <c:v>0.13999999999999699</c:v>
                </c:pt>
                <c:pt idx="9">
                  <c:v>5.99999999999987E-2</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val>
        </c:ser>
        <c:ser>
          <c:idx val="1"/>
          <c:order val="1"/>
          <c:tx>
            <c:strRef>
              <c:f>'1.SPC Chart（24.28mm)'!$A$53</c:f>
              <c:strCache>
                <c:ptCount val="1"/>
                <c:pt idx="0">
                  <c:v>UCL</c:v>
                </c:pt>
              </c:strCache>
            </c:strRef>
          </c:tx>
          <c:spPr>
            <a:ln w="12700" cap="rnd" cmpd="sng" algn="ctr">
              <a:solidFill>
                <a:srgbClr val="FF0000"/>
              </a:solidFill>
              <a:prstDash val="solid"/>
              <a:round/>
            </a:ln>
          </c:spPr>
          <c:marker>
            <c:symbol val="none"/>
          </c:marker>
          <c:cat>
            <c:numRef>
              <c:f>'[1](3) IFF-CTQ 关键特性CPK分析'!$C$8:$AB$8</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cat>
          <c:val>
            <c:numRef>
              <c:f>'1.SPC Chart（24.28mm)'!$B$53:$Z$53</c:f>
              <c:numCache>
                <c:formatCode>0.00</c:formatCode>
                <c:ptCount val="25"/>
                <c:pt idx="0">
                  <c:v>1.9104000000000001</c:v>
                </c:pt>
                <c:pt idx="1">
                  <c:v>1.9104000000000001</c:v>
                </c:pt>
                <c:pt idx="2">
                  <c:v>1.9104000000000001</c:v>
                </c:pt>
                <c:pt idx="3">
                  <c:v>1.9104000000000001</c:v>
                </c:pt>
                <c:pt idx="4">
                  <c:v>1.9104000000000001</c:v>
                </c:pt>
                <c:pt idx="5">
                  <c:v>1.9104000000000001</c:v>
                </c:pt>
                <c:pt idx="6">
                  <c:v>1.9104000000000001</c:v>
                </c:pt>
                <c:pt idx="7">
                  <c:v>1.9104000000000001</c:v>
                </c:pt>
                <c:pt idx="8">
                  <c:v>1.9104000000000001</c:v>
                </c:pt>
                <c:pt idx="9">
                  <c:v>1.9104000000000001</c:v>
                </c:pt>
                <c:pt idx="10">
                  <c:v>1.9104000000000001</c:v>
                </c:pt>
                <c:pt idx="11">
                  <c:v>1.9104000000000001</c:v>
                </c:pt>
                <c:pt idx="12">
                  <c:v>1.9104000000000001</c:v>
                </c:pt>
                <c:pt idx="13">
                  <c:v>1.9104000000000001</c:v>
                </c:pt>
                <c:pt idx="14">
                  <c:v>1.9104000000000001</c:v>
                </c:pt>
                <c:pt idx="15">
                  <c:v>1.9104000000000001</c:v>
                </c:pt>
                <c:pt idx="16">
                  <c:v>1.9104000000000001</c:v>
                </c:pt>
                <c:pt idx="17">
                  <c:v>1.9104000000000001</c:v>
                </c:pt>
                <c:pt idx="18">
                  <c:v>1.9104000000000001</c:v>
                </c:pt>
                <c:pt idx="19">
                  <c:v>1.9104000000000001</c:v>
                </c:pt>
                <c:pt idx="20">
                  <c:v>1.9104000000000001</c:v>
                </c:pt>
                <c:pt idx="21">
                  <c:v>1.9104000000000001</c:v>
                </c:pt>
                <c:pt idx="22">
                  <c:v>1.9104000000000001</c:v>
                </c:pt>
                <c:pt idx="23">
                  <c:v>1.9104000000000001</c:v>
                </c:pt>
                <c:pt idx="24">
                  <c:v>1.9104000000000001</c:v>
                </c:pt>
              </c:numCache>
            </c:numRef>
          </c:val>
        </c:ser>
        <c:ser>
          <c:idx val="2"/>
          <c:order val="2"/>
          <c:tx>
            <c:strRef>
              <c:f>'1.SPC Chart（24.28mm)'!$A$54</c:f>
              <c:strCache>
                <c:ptCount val="1"/>
                <c:pt idx="0">
                  <c:v>CL</c:v>
                </c:pt>
              </c:strCache>
            </c:strRef>
          </c:tx>
          <c:spPr>
            <a:ln w="12700" cap="rnd" cmpd="sng" algn="ctr">
              <a:solidFill>
                <a:srgbClr val="FFFF00"/>
              </a:solidFill>
              <a:prstDash val="solid"/>
              <a:round/>
            </a:ln>
          </c:spPr>
          <c:marker>
            <c:symbol val="none"/>
          </c:marker>
          <c:cat>
            <c:numRef>
              <c:f>'[1](3) IFF-CTQ 关键特性CPK分析'!$C$8:$AB$8</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cat>
          <c:val>
            <c:numRef>
              <c:f>'1.SPC Chart（24.28mm)'!$B$54:$Z$54</c:f>
              <c:numCache>
                <c:formatCode>0.00</c:formatCode>
                <c:ptCount val="25"/>
                <c:pt idx="0">
                  <c:v>0.95519999999999905</c:v>
                </c:pt>
                <c:pt idx="1">
                  <c:v>0.95519999999999905</c:v>
                </c:pt>
                <c:pt idx="2">
                  <c:v>0.95519999999999905</c:v>
                </c:pt>
                <c:pt idx="3">
                  <c:v>0.95519999999999905</c:v>
                </c:pt>
                <c:pt idx="4">
                  <c:v>0.95519999999999905</c:v>
                </c:pt>
                <c:pt idx="5">
                  <c:v>0.95519999999999905</c:v>
                </c:pt>
                <c:pt idx="6">
                  <c:v>0.95519999999999905</c:v>
                </c:pt>
                <c:pt idx="7">
                  <c:v>0.95519999999999905</c:v>
                </c:pt>
                <c:pt idx="8">
                  <c:v>0.95519999999999905</c:v>
                </c:pt>
                <c:pt idx="9">
                  <c:v>0.95519999999999905</c:v>
                </c:pt>
                <c:pt idx="10">
                  <c:v>0.95519999999999905</c:v>
                </c:pt>
                <c:pt idx="11">
                  <c:v>0.95519999999999905</c:v>
                </c:pt>
                <c:pt idx="12">
                  <c:v>0.95519999999999905</c:v>
                </c:pt>
                <c:pt idx="13">
                  <c:v>0.95519999999999905</c:v>
                </c:pt>
                <c:pt idx="14">
                  <c:v>0.95519999999999905</c:v>
                </c:pt>
                <c:pt idx="15">
                  <c:v>0.95519999999999905</c:v>
                </c:pt>
                <c:pt idx="16">
                  <c:v>0.95519999999999905</c:v>
                </c:pt>
                <c:pt idx="17">
                  <c:v>0.95519999999999905</c:v>
                </c:pt>
                <c:pt idx="18">
                  <c:v>0.95519999999999905</c:v>
                </c:pt>
                <c:pt idx="19">
                  <c:v>0.95519999999999905</c:v>
                </c:pt>
                <c:pt idx="20">
                  <c:v>0.95519999999999905</c:v>
                </c:pt>
                <c:pt idx="21">
                  <c:v>0.95519999999999905</c:v>
                </c:pt>
                <c:pt idx="22">
                  <c:v>0.95519999999999905</c:v>
                </c:pt>
                <c:pt idx="23">
                  <c:v>0.95519999999999905</c:v>
                </c:pt>
                <c:pt idx="24">
                  <c:v>0.95519999999999905</c:v>
                </c:pt>
              </c:numCache>
            </c:numRef>
          </c:val>
        </c:ser>
        <c:ser>
          <c:idx val="3"/>
          <c:order val="3"/>
          <c:tx>
            <c:strRef>
              <c:f>'1.SPC Chart（24.28mm)'!$A$55</c:f>
              <c:strCache>
                <c:ptCount val="1"/>
                <c:pt idx="0">
                  <c:v>LCL</c:v>
                </c:pt>
              </c:strCache>
            </c:strRef>
          </c:tx>
          <c:spPr>
            <a:ln w="12700" cap="rnd" cmpd="sng" algn="ctr">
              <a:solidFill>
                <a:srgbClr val="FF0000"/>
              </a:solidFill>
              <a:prstDash val="solid"/>
              <a:round/>
            </a:ln>
          </c:spPr>
          <c:marker>
            <c:symbol val="none"/>
          </c:marker>
          <c:cat>
            <c:numRef>
              <c:f>'[1](3) IFF-CTQ 关键特性CPK分析'!$C$8:$AB$8</c:f>
              <c:numCache>
                <c:formatCode>General</c:formatCode>
                <c:ptCount val="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cat>
          <c:val>
            <c:numRef>
              <c:f>'1.SPC Chart（24.28mm)'!$B$55:$Z$55</c:f>
              <c:numCache>
                <c:formatCode>0.00_);[Red]\(0.00\)</c:formatCode>
                <c:ptCount val="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val>
        </c:ser>
        <c:dLbls/>
        <c:marker val="1"/>
        <c:axId val="151594112"/>
        <c:axId val="151595648"/>
      </c:lineChart>
      <c:catAx>
        <c:axId val="151594112"/>
        <c:scaling>
          <c:orientation val="minMax"/>
        </c:scaling>
        <c:axPos val="b"/>
        <c:numFmt formatCode="General" sourceLinked="0"/>
        <c:maj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51595648"/>
        <c:crosses val="autoZero"/>
        <c:auto val="1"/>
        <c:lblAlgn val="ctr"/>
        <c:lblOffset val="100"/>
        <c:tickLblSkip val="1"/>
      </c:catAx>
      <c:valAx>
        <c:axId val="151595648"/>
        <c:scaling>
          <c:orientation val="minMax"/>
        </c:scaling>
        <c:axPos val="l"/>
        <c:majorGridlines/>
        <c:numFmt formatCode="0.00_ " sourceLinked="0"/>
        <c:maj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51594112"/>
        <c:crosses val="autoZero"/>
        <c:crossBetween val="midCat"/>
      </c:valAx>
      <c:spPr>
        <a:solidFill>
          <a:srgbClr val="FFFFCC"/>
        </a:solidFill>
        <a:ln w="25400">
          <a:solidFill>
            <a:srgbClr val="000000"/>
          </a:solidFill>
          <a:prstDash val="solid"/>
        </a:ln>
      </c:spPr>
    </c:plotArea>
    <c:legend>
      <c:legendPos val="r"/>
      <c:layout>
        <c:manualLayout>
          <c:xMode val="edge"/>
          <c:yMode val="edge"/>
          <c:x val="0.94161296168467701"/>
          <c:y val="7.4952773760422822E-2"/>
          <c:w val="5.2131237668216514E-2"/>
          <c:h val="0.878527326941275"/>
        </c:manualLayout>
      </c:layout>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chart>
  <c:spPr>
    <a:solidFill>
      <a:srgbClr val="FFFFFF"/>
    </a:solidFill>
    <a:ln w="3175" cap="flat" cmpd="sng" algn="ctr">
      <a:solidFill>
        <a:srgbClr val="000000"/>
      </a:solidFill>
      <a:prstDash val="solid"/>
      <a:round/>
    </a:ln>
  </c:spPr>
  <c:txPr>
    <a:bodyPr/>
    <a:lstStyle/>
    <a:p>
      <a:pPr>
        <a:defRPr lang="zh-CN" sz="15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000000000000011" l="0.70000000000000007" r="0.70000000000000007" t="0.75000000000000011" header="0.30000000000000004" footer="0.30000000000000004"/>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zh-CN"/>
  <c:chart>
    <c:title>
      <c:tx>
        <c:rich>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r>
              <a:rPr lang="en-US" altLang="zh-CN" sz="1000"/>
              <a:t>Xbar</a:t>
            </a:r>
            <a:r>
              <a:rPr lang="en-US" altLang="zh-CN" sz="1000" baseline="0"/>
              <a:t> Chart</a:t>
            </a:r>
            <a:endParaRPr lang="zh-CN" altLang="en-US" sz="1000"/>
          </a:p>
        </c:rich>
      </c:tx>
      <c:layout/>
    </c:title>
    <c:plotArea>
      <c:layout/>
      <c:lineChart>
        <c:grouping val="standard"/>
        <c:ser>
          <c:idx val="0"/>
          <c:order val="0"/>
          <c:tx>
            <c:v>Xbar</c:v>
          </c:tx>
          <c:spPr>
            <a:ln w="12700" cap="rnd" cmpd="sng" algn="ctr">
              <a:solidFill>
                <a:srgbClr val="000080"/>
              </a:solidFill>
              <a:prstDash val="solid"/>
              <a:round/>
            </a:ln>
          </c:spPr>
          <c:marker>
            <c:symbol val="diamond"/>
            <c:size val="5"/>
            <c:spPr>
              <a:solidFill>
                <a:srgbClr val="000080"/>
              </a:solidFill>
              <a:ln w="9525" cap="flat" cmpd="sng" algn="ctr">
                <a:solidFill>
                  <a:srgbClr val="000080"/>
                </a:solidFill>
                <a:prstDash val="solid"/>
                <a:round/>
              </a:ln>
            </c:spPr>
          </c:marker>
          <c:val>
            <c:numRef>
              <c:f>'1.SPC Chart（24.28mm)'!$C$16:$AA$16</c:f>
              <c:numCache>
                <c:formatCode>0.00</c:formatCode>
                <c:ptCount val="25"/>
                <c:pt idx="0">
                  <c:v>24.238333333333301</c:v>
                </c:pt>
                <c:pt idx="1">
                  <c:v>24.234999999999999</c:v>
                </c:pt>
                <c:pt idx="2">
                  <c:v>24.253333333333298</c:v>
                </c:pt>
                <c:pt idx="3">
                  <c:v>24.22</c:v>
                </c:pt>
                <c:pt idx="4">
                  <c:v>24.226666666666699</c:v>
                </c:pt>
                <c:pt idx="5">
                  <c:v>24.2566666666667</c:v>
                </c:pt>
                <c:pt idx="6">
                  <c:v>24.241666666666699</c:v>
                </c:pt>
                <c:pt idx="7">
                  <c:v>24.261666666666699</c:v>
                </c:pt>
                <c:pt idx="8">
                  <c:v>24.258333333333301</c:v>
                </c:pt>
                <c:pt idx="9">
                  <c:v>24.223333333333301</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numCache>
            </c:numRef>
          </c:val>
        </c:ser>
        <c:ser>
          <c:idx val="3"/>
          <c:order val="1"/>
          <c:tx>
            <c:strRef>
              <c:f>'1.SPC Chart（24.28mm)'!$A$43</c:f>
              <c:strCache>
                <c:ptCount val="1"/>
                <c:pt idx="0">
                  <c:v>UCL</c:v>
                </c:pt>
              </c:strCache>
            </c:strRef>
          </c:tx>
          <c:marker>
            <c:symbol val="none"/>
          </c:marker>
          <c:val>
            <c:numRef>
              <c:f>'1.SPC Chart（24.28mm)'!$B$43:$Z$43</c:f>
              <c:numCache>
                <c:formatCode>0.00</c:formatCode>
                <c:ptCount val="25"/>
                <c:pt idx="0">
                  <c:v>24.704162666666701</c:v>
                </c:pt>
                <c:pt idx="1">
                  <c:v>24.704162666666701</c:v>
                </c:pt>
                <c:pt idx="2">
                  <c:v>24.704162666666701</c:v>
                </c:pt>
                <c:pt idx="3">
                  <c:v>24.704162666666701</c:v>
                </c:pt>
                <c:pt idx="4">
                  <c:v>24.704162666666701</c:v>
                </c:pt>
                <c:pt idx="5">
                  <c:v>24.704162666666701</c:v>
                </c:pt>
                <c:pt idx="6">
                  <c:v>24.704162666666701</c:v>
                </c:pt>
                <c:pt idx="7">
                  <c:v>24.704162666666701</c:v>
                </c:pt>
                <c:pt idx="8">
                  <c:v>24.704162666666701</c:v>
                </c:pt>
                <c:pt idx="9">
                  <c:v>24.704162666666701</c:v>
                </c:pt>
                <c:pt idx="10">
                  <c:v>24.704162666666701</c:v>
                </c:pt>
                <c:pt idx="11">
                  <c:v>24.704162666666701</c:v>
                </c:pt>
                <c:pt idx="12">
                  <c:v>24.704162666666701</c:v>
                </c:pt>
                <c:pt idx="13">
                  <c:v>24.704162666666701</c:v>
                </c:pt>
                <c:pt idx="14">
                  <c:v>24.704162666666701</c:v>
                </c:pt>
                <c:pt idx="15">
                  <c:v>24.704162666666701</c:v>
                </c:pt>
                <c:pt idx="16">
                  <c:v>24.704162666666701</c:v>
                </c:pt>
                <c:pt idx="17">
                  <c:v>24.704162666666701</c:v>
                </c:pt>
                <c:pt idx="18">
                  <c:v>24.704162666666701</c:v>
                </c:pt>
                <c:pt idx="19">
                  <c:v>24.704162666666701</c:v>
                </c:pt>
                <c:pt idx="20">
                  <c:v>24.704162666666701</c:v>
                </c:pt>
                <c:pt idx="21">
                  <c:v>24.704162666666701</c:v>
                </c:pt>
                <c:pt idx="22">
                  <c:v>24.704162666666701</c:v>
                </c:pt>
                <c:pt idx="23">
                  <c:v>24.704162666666701</c:v>
                </c:pt>
                <c:pt idx="24">
                  <c:v>24.704162666666701</c:v>
                </c:pt>
              </c:numCache>
            </c:numRef>
          </c:val>
        </c:ser>
        <c:ser>
          <c:idx val="4"/>
          <c:order val="2"/>
          <c:tx>
            <c:strRef>
              <c:f>'1.SPC Chart（24.28mm)'!$A$45</c:f>
              <c:strCache>
                <c:ptCount val="1"/>
                <c:pt idx="0">
                  <c:v>LCL</c:v>
                </c:pt>
              </c:strCache>
            </c:strRef>
          </c:tx>
          <c:marker>
            <c:symbol val="none"/>
          </c:marker>
          <c:val>
            <c:numRef>
              <c:f>'1.SPC Chart（24.28mm)'!$B$45:$Z$45</c:f>
              <c:numCache>
                <c:formatCode>0.00_);[Red]\(0.00\)</c:formatCode>
                <c:ptCount val="25"/>
                <c:pt idx="0">
                  <c:v>23.7871706666667</c:v>
                </c:pt>
                <c:pt idx="1">
                  <c:v>23.7871706666667</c:v>
                </c:pt>
                <c:pt idx="2">
                  <c:v>23.7871706666667</c:v>
                </c:pt>
                <c:pt idx="3">
                  <c:v>23.7871706666667</c:v>
                </c:pt>
                <c:pt idx="4">
                  <c:v>23.7871706666667</c:v>
                </c:pt>
                <c:pt idx="5">
                  <c:v>23.7871706666667</c:v>
                </c:pt>
                <c:pt idx="6">
                  <c:v>23.7871706666667</c:v>
                </c:pt>
                <c:pt idx="7">
                  <c:v>23.7871706666667</c:v>
                </c:pt>
                <c:pt idx="8">
                  <c:v>23.7871706666667</c:v>
                </c:pt>
                <c:pt idx="9">
                  <c:v>23.7871706666667</c:v>
                </c:pt>
                <c:pt idx="10">
                  <c:v>23.7871706666667</c:v>
                </c:pt>
                <c:pt idx="11">
                  <c:v>23.7871706666667</c:v>
                </c:pt>
                <c:pt idx="12">
                  <c:v>23.7871706666667</c:v>
                </c:pt>
                <c:pt idx="13">
                  <c:v>23.7871706666667</c:v>
                </c:pt>
                <c:pt idx="14">
                  <c:v>23.7871706666667</c:v>
                </c:pt>
                <c:pt idx="15">
                  <c:v>23.7871706666667</c:v>
                </c:pt>
                <c:pt idx="16">
                  <c:v>23.7871706666667</c:v>
                </c:pt>
                <c:pt idx="17">
                  <c:v>23.7871706666667</c:v>
                </c:pt>
                <c:pt idx="18">
                  <c:v>23.7871706666667</c:v>
                </c:pt>
                <c:pt idx="19">
                  <c:v>23.7871706666667</c:v>
                </c:pt>
                <c:pt idx="20">
                  <c:v>23.7871706666667</c:v>
                </c:pt>
                <c:pt idx="21">
                  <c:v>23.7871706666667</c:v>
                </c:pt>
                <c:pt idx="22">
                  <c:v>23.7871706666667</c:v>
                </c:pt>
                <c:pt idx="23">
                  <c:v>23.7871706666667</c:v>
                </c:pt>
                <c:pt idx="24">
                  <c:v>23.7871706666667</c:v>
                </c:pt>
              </c:numCache>
            </c:numRef>
          </c:val>
        </c:ser>
        <c:ser>
          <c:idx val="5"/>
          <c:order val="3"/>
          <c:tx>
            <c:strRef>
              <c:f>'1.SPC Chart（24.28mm)'!$A$44</c:f>
              <c:strCache>
                <c:ptCount val="1"/>
                <c:pt idx="0">
                  <c:v>CL</c:v>
                </c:pt>
              </c:strCache>
            </c:strRef>
          </c:tx>
          <c:marker>
            <c:symbol val="none"/>
          </c:marker>
          <c:val>
            <c:numRef>
              <c:f>'1.SPC Chart（24.28mm)'!$B$44:$Z$44</c:f>
              <c:numCache>
                <c:formatCode>0.00</c:formatCode>
                <c:ptCount val="25"/>
                <c:pt idx="0">
                  <c:v>24.2456666666667</c:v>
                </c:pt>
                <c:pt idx="1">
                  <c:v>24.2456666666667</c:v>
                </c:pt>
                <c:pt idx="2">
                  <c:v>24.2456666666667</c:v>
                </c:pt>
                <c:pt idx="3">
                  <c:v>24.2456666666667</c:v>
                </c:pt>
                <c:pt idx="4">
                  <c:v>24.2456666666667</c:v>
                </c:pt>
                <c:pt idx="5">
                  <c:v>24.2456666666667</c:v>
                </c:pt>
                <c:pt idx="6">
                  <c:v>24.2456666666667</c:v>
                </c:pt>
                <c:pt idx="7">
                  <c:v>24.2456666666667</c:v>
                </c:pt>
                <c:pt idx="8">
                  <c:v>24.2456666666667</c:v>
                </c:pt>
                <c:pt idx="9">
                  <c:v>24.2456666666667</c:v>
                </c:pt>
                <c:pt idx="10">
                  <c:v>24.2456666666667</c:v>
                </c:pt>
                <c:pt idx="11">
                  <c:v>24.2456666666667</c:v>
                </c:pt>
                <c:pt idx="12">
                  <c:v>24.2456666666667</c:v>
                </c:pt>
                <c:pt idx="13">
                  <c:v>24.2456666666667</c:v>
                </c:pt>
                <c:pt idx="14">
                  <c:v>24.2456666666667</c:v>
                </c:pt>
                <c:pt idx="15">
                  <c:v>24.2456666666667</c:v>
                </c:pt>
                <c:pt idx="16">
                  <c:v>24.2456666666667</c:v>
                </c:pt>
                <c:pt idx="17">
                  <c:v>24.2456666666667</c:v>
                </c:pt>
                <c:pt idx="18">
                  <c:v>24.2456666666667</c:v>
                </c:pt>
                <c:pt idx="19">
                  <c:v>24.2456666666667</c:v>
                </c:pt>
                <c:pt idx="20">
                  <c:v>24.2456666666667</c:v>
                </c:pt>
                <c:pt idx="21">
                  <c:v>24.2456666666667</c:v>
                </c:pt>
                <c:pt idx="22">
                  <c:v>24.2456666666667</c:v>
                </c:pt>
                <c:pt idx="23">
                  <c:v>24.2456666666667</c:v>
                </c:pt>
                <c:pt idx="24">
                  <c:v>24.2456666666667</c:v>
                </c:pt>
              </c:numCache>
            </c:numRef>
          </c:val>
        </c:ser>
        <c:dLbls/>
        <c:marker val="1"/>
        <c:axId val="151634688"/>
        <c:axId val="151636224"/>
      </c:lineChart>
      <c:catAx>
        <c:axId val="151634688"/>
        <c:scaling>
          <c:orientation val="minMax"/>
        </c:scaling>
        <c:axPos val="b"/>
        <c:numFmt formatCode="General" sourceLinked="0"/>
        <c:maj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51636224"/>
        <c:crossesAt val="30.5"/>
        <c:auto val="1"/>
        <c:lblAlgn val="ctr"/>
        <c:lblOffset val="100"/>
        <c:tickLblSkip val="1"/>
      </c:catAx>
      <c:valAx>
        <c:axId val="151636224"/>
        <c:scaling>
          <c:orientation val="minMax"/>
        </c:scaling>
        <c:axPos val="l"/>
        <c:majorGridlines/>
        <c:numFmt formatCode="0.00_ " sourceLinked="0"/>
        <c:maj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51634688"/>
        <c:crosses val="autoZero"/>
        <c:crossBetween val="midCat"/>
        <c:majorUnit val="0.5"/>
        <c:minorUnit val="0.1"/>
      </c:valAx>
      <c:spPr>
        <a:solidFill>
          <a:srgbClr val="CCFFFF"/>
        </a:solidFill>
        <a:ln w="25400">
          <a:solidFill>
            <a:srgbClr val="000000"/>
          </a:solidFill>
          <a:prstDash val="solid"/>
        </a:ln>
      </c:spPr>
    </c:plotArea>
    <c:legend>
      <c:legendPos val="r"/>
      <c:layout>
        <c:manualLayout>
          <c:xMode val="edge"/>
          <c:yMode val="edge"/>
          <c:x val="0.94264523761528329"/>
          <c:y val="5.3722402346765508E-2"/>
          <c:w val="5.1099043185932301E-2"/>
          <c:h val="0.89687749815586804"/>
        </c:manualLayout>
      </c:layout>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chart>
  <c:spPr>
    <a:solidFill>
      <a:srgbClr val="FFFFFF"/>
    </a:solidFill>
    <a:ln w="3175" cap="flat" cmpd="sng" algn="ctr">
      <a:solidFill>
        <a:srgbClr val="000000"/>
      </a:solidFill>
      <a:prstDash val="solid"/>
      <a:round/>
    </a:ln>
  </c:spPr>
  <c:txPr>
    <a:bodyPr/>
    <a:lstStyle/>
    <a:p>
      <a:pPr>
        <a:defRPr lang="zh-CN" sz="15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000000000000011" l="0.70000000000000007" r="0.70000000000000007" t="0.75000000000000011" header="0.30000000000000004" footer="0.30000000000000004"/>
    <c:pageSetup/>
  </c:printSettings>
</c:chartSpace>
</file>

<file path=xl/ctrlProps/ctrlProp1.xml><?xml version="1.0" encoding="utf-8"?>
<formControlPr xmlns="http://schemas.microsoft.com/office/spreadsheetml/2009/9/main" objectType="CheckBox" noThreeD="1" val="0"/>
</file>

<file path=xl/ctrlProps/ctrlProp2.xml><?xml version="1.0" encoding="utf-8"?>
<formControlPr xmlns="http://schemas.microsoft.com/office/spreadsheetml/2009/9/main" objectType="CheckBox" checked="Checked" noThreeD="1" val="0"/>
</file>

<file path=xl/ctrlProps/ctrlProp3.xml><?xml version="1.0" encoding="utf-8"?>
<formControlPr xmlns="http://schemas.microsoft.com/office/spreadsheetml/2009/9/main" objectType="CheckBox" noThreeD="1"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image" Target="../media/image9.jpeg"/><Relationship Id="rId3" Type="http://schemas.openxmlformats.org/officeDocument/2006/relationships/image" Target="../media/image4.png"/><Relationship Id="rId7" Type="http://schemas.openxmlformats.org/officeDocument/2006/relationships/image" Target="../media/image8.jpe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jpeg"/><Relationship Id="rId5" Type="http://schemas.openxmlformats.org/officeDocument/2006/relationships/image" Target="../media/image6.png"/><Relationship Id="rId10" Type="http://schemas.openxmlformats.org/officeDocument/2006/relationships/image" Target="../media/image11.jpeg"/><Relationship Id="rId4" Type="http://schemas.openxmlformats.org/officeDocument/2006/relationships/image" Target="../media/image5.png"/><Relationship Id="rId9" Type="http://schemas.openxmlformats.org/officeDocument/2006/relationships/image" Target="../media/image10.jpe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4.xml"/><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6.xml"/><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8.xml"/><Relationship Id="rId1" Type="http://schemas.openxmlformats.org/officeDocument/2006/relationships/chart" Target="../charts/chart7.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xdr:twoCellAnchor>
    <xdr:from>
      <xdr:col>4</xdr:col>
      <xdr:colOff>76200</xdr:colOff>
      <xdr:row>0</xdr:row>
      <xdr:rowOff>0</xdr:rowOff>
    </xdr:from>
    <xdr:to>
      <xdr:col>4</xdr:col>
      <xdr:colOff>942975</xdr:colOff>
      <xdr:row>0</xdr:row>
      <xdr:rowOff>9525</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a:xfrm>
          <a:off x="4210050" y="0"/>
          <a:ext cx="866775" cy="9525"/>
        </a:xfrm>
        <a:prstGeom prst="rect">
          <a:avLst/>
        </a:prstGeom>
        <a:noFill/>
        <a:ln w="9525">
          <a:noFill/>
          <a:miter lim="800000"/>
          <a:headEnd/>
          <a:tailEnd/>
        </a:ln>
      </xdr:spPr>
    </xdr:pic>
    <xdr:clientData/>
  </xdr:twoCellAnchor>
  <xdr:twoCellAnchor>
    <xdr:from>
      <xdr:col>4</xdr:col>
      <xdr:colOff>1190625</xdr:colOff>
      <xdr:row>0</xdr:row>
      <xdr:rowOff>0</xdr:rowOff>
    </xdr:from>
    <xdr:to>
      <xdr:col>5</xdr:col>
      <xdr:colOff>381000</xdr:colOff>
      <xdr:row>0</xdr:row>
      <xdr:rowOff>9525</xdr:rowOff>
    </xdr:to>
    <xdr:sp macro="" textlink="">
      <xdr:nvSpPr>
        <xdr:cNvPr id="3" name="TextBox 2"/>
        <xdr:cNvSpPr txBox="1">
          <a:spLocks noChangeArrowheads="1"/>
        </xdr:cNvSpPr>
      </xdr:nvSpPr>
      <xdr:spPr>
        <a:xfrm>
          <a:off x="5324475" y="0"/>
          <a:ext cx="1304925" cy="9525"/>
        </a:xfrm>
        <a:prstGeom prst="rect">
          <a:avLst/>
        </a:prstGeom>
        <a:noFill/>
        <a:ln w="9525" cmpd="sng">
          <a:noFill/>
          <a:miter lim="800000"/>
        </a:ln>
      </xdr:spPr>
      <xdr:txBody>
        <a:bodyPr vertOverflow="clip" wrap="square" lIns="91440" tIns="45720" rIns="91440" bIns="45720" anchor="t" upright="1"/>
        <a:lstStyle/>
        <a:p>
          <a:pPr algn="ctr" rtl="0">
            <a:defRPr sz="1000"/>
          </a:pPr>
          <a:r>
            <a:rPr lang="zh-CN" altLang="en-US" sz="2200" b="1" i="0" strike="noStrike">
              <a:solidFill>
                <a:srgbClr val="000000"/>
              </a:solidFill>
              <a:latin typeface="黑体" panose="02010609060101010101" charset="-122"/>
              <a:ea typeface="黑体" panose="02010609060101010101" charset="-122"/>
            </a:rPr>
            <a:t>会议纪要</a:t>
          </a:r>
        </a:p>
      </xdr:txBody>
    </xdr:sp>
    <xdr:clientData/>
  </xdr:twoCellAnchor>
  <xdr:twoCellAnchor>
    <xdr:from>
      <xdr:col>4</xdr:col>
      <xdr:colOff>76200</xdr:colOff>
      <xdr:row>0</xdr:row>
      <xdr:rowOff>0</xdr:rowOff>
    </xdr:from>
    <xdr:to>
      <xdr:col>4</xdr:col>
      <xdr:colOff>942975</xdr:colOff>
      <xdr:row>0</xdr:row>
      <xdr:rowOff>9525</xdr:rowOff>
    </xdr:to>
    <xdr:pic>
      <xdr:nvPicPr>
        <xdr:cNvPr id="4" name="Picture 1"/>
        <xdr:cNvPicPr>
          <a:picLocks noChangeAspect="1" noChangeArrowheads="1"/>
        </xdr:cNvPicPr>
      </xdr:nvPicPr>
      <xdr:blipFill>
        <a:blip xmlns:r="http://schemas.openxmlformats.org/officeDocument/2006/relationships" r:embed="rId1" cstate="print"/>
        <a:srcRect/>
        <a:stretch>
          <a:fillRect/>
        </a:stretch>
      </xdr:blipFill>
      <xdr:spPr>
        <a:xfrm>
          <a:off x="4210050" y="0"/>
          <a:ext cx="866775" cy="9525"/>
        </a:xfrm>
        <a:prstGeom prst="rect">
          <a:avLst/>
        </a:prstGeom>
        <a:noFill/>
        <a:ln w="9525">
          <a:noFill/>
          <a:miter lim="800000"/>
          <a:headEnd/>
          <a:tailEnd/>
        </a:ln>
      </xdr:spPr>
    </xdr:pic>
    <xdr:clientData/>
  </xdr:twoCellAnchor>
  <xdr:twoCellAnchor>
    <xdr:from>
      <xdr:col>4</xdr:col>
      <xdr:colOff>1190625</xdr:colOff>
      <xdr:row>0</xdr:row>
      <xdr:rowOff>0</xdr:rowOff>
    </xdr:from>
    <xdr:to>
      <xdr:col>5</xdr:col>
      <xdr:colOff>381000</xdr:colOff>
      <xdr:row>0</xdr:row>
      <xdr:rowOff>9525</xdr:rowOff>
    </xdr:to>
    <xdr:sp macro="" textlink="">
      <xdr:nvSpPr>
        <xdr:cNvPr id="5" name="TextBox 4"/>
        <xdr:cNvSpPr txBox="1">
          <a:spLocks noChangeArrowheads="1"/>
        </xdr:cNvSpPr>
      </xdr:nvSpPr>
      <xdr:spPr>
        <a:xfrm>
          <a:off x="5324475" y="0"/>
          <a:ext cx="1304925" cy="9525"/>
        </a:xfrm>
        <a:prstGeom prst="rect">
          <a:avLst/>
        </a:prstGeom>
        <a:noFill/>
        <a:ln w="9525" cmpd="sng">
          <a:noFill/>
          <a:miter lim="800000"/>
        </a:ln>
      </xdr:spPr>
      <xdr:txBody>
        <a:bodyPr vertOverflow="clip" wrap="square" lIns="91440" tIns="45720" rIns="91440" bIns="45720" anchor="t" upright="1"/>
        <a:lstStyle/>
        <a:p>
          <a:pPr algn="ctr" rtl="0">
            <a:defRPr sz="1000"/>
          </a:pPr>
          <a:r>
            <a:rPr lang="zh-CN" altLang="en-US" sz="2200" b="1" i="0" strike="noStrike">
              <a:solidFill>
                <a:srgbClr val="000000"/>
              </a:solidFill>
              <a:latin typeface="黑体" panose="02010609060101010101" charset="-122"/>
              <a:ea typeface="黑体" panose="02010609060101010101" charset="-122"/>
            </a:rPr>
            <a:t>会议纪要</a:t>
          </a:r>
        </a:p>
      </xdr:txBody>
    </xdr:sp>
    <xdr:clientData/>
  </xdr:twoCellAnchor>
  <xdr:twoCellAnchor>
    <xdr:from>
      <xdr:col>4</xdr:col>
      <xdr:colOff>76200</xdr:colOff>
      <xdr:row>0</xdr:row>
      <xdr:rowOff>0</xdr:rowOff>
    </xdr:from>
    <xdr:to>
      <xdr:col>4</xdr:col>
      <xdr:colOff>942975</xdr:colOff>
      <xdr:row>0</xdr:row>
      <xdr:rowOff>9525</xdr:rowOff>
    </xdr:to>
    <xdr:pic>
      <xdr:nvPicPr>
        <xdr:cNvPr id="6" name="Picture 1"/>
        <xdr:cNvPicPr>
          <a:picLocks noChangeAspect="1" noChangeArrowheads="1"/>
        </xdr:cNvPicPr>
      </xdr:nvPicPr>
      <xdr:blipFill>
        <a:blip xmlns:r="http://schemas.openxmlformats.org/officeDocument/2006/relationships" r:embed="rId1" cstate="print"/>
        <a:srcRect/>
        <a:stretch>
          <a:fillRect/>
        </a:stretch>
      </xdr:blipFill>
      <xdr:spPr>
        <a:xfrm>
          <a:off x="4210050" y="0"/>
          <a:ext cx="866775" cy="9525"/>
        </a:xfrm>
        <a:prstGeom prst="rect">
          <a:avLst/>
        </a:prstGeom>
        <a:noFill/>
        <a:ln w="9525">
          <a:noFill/>
          <a:miter lim="800000"/>
          <a:headEnd/>
          <a:tailEnd/>
        </a:ln>
      </xdr:spPr>
    </xdr:pic>
    <xdr:clientData/>
  </xdr:twoCellAnchor>
  <xdr:twoCellAnchor>
    <xdr:from>
      <xdr:col>4</xdr:col>
      <xdr:colOff>1190625</xdr:colOff>
      <xdr:row>0</xdr:row>
      <xdr:rowOff>0</xdr:rowOff>
    </xdr:from>
    <xdr:to>
      <xdr:col>5</xdr:col>
      <xdr:colOff>381000</xdr:colOff>
      <xdr:row>0</xdr:row>
      <xdr:rowOff>9525</xdr:rowOff>
    </xdr:to>
    <xdr:sp macro="" textlink="">
      <xdr:nvSpPr>
        <xdr:cNvPr id="7" name="TextBox 6"/>
        <xdr:cNvSpPr txBox="1">
          <a:spLocks noChangeArrowheads="1"/>
        </xdr:cNvSpPr>
      </xdr:nvSpPr>
      <xdr:spPr>
        <a:xfrm>
          <a:off x="5324475" y="0"/>
          <a:ext cx="1304925" cy="9525"/>
        </a:xfrm>
        <a:prstGeom prst="rect">
          <a:avLst/>
        </a:prstGeom>
        <a:noFill/>
        <a:ln w="9525" cmpd="sng">
          <a:noFill/>
          <a:miter lim="800000"/>
        </a:ln>
      </xdr:spPr>
      <xdr:txBody>
        <a:bodyPr vertOverflow="clip" wrap="square" lIns="91440" tIns="45720" rIns="91440" bIns="45720" anchor="t" upright="1"/>
        <a:lstStyle/>
        <a:p>
          <a:pPr algn="ctr" rtl="0">
            <a:defRPr sz="1000"/>
          </a:pPr>
          <a:r>
            <a:rPr lang="zh-CN" altLang="en-US" sz="2200" b="1" i="0" strike="noStrike">
              <a:solidFill>
                <a:srgbClr val="000000"/>
              </a:solidFill>
              <a:latin typeface="黑体" panose="02010609060101010101" charset="-122"/>
              <a:ea typeface="黑体" panose="02010609060101010101" charset="-122"/>
            </a:rPr>
            <a:t>会议纪要</a:t>
          </a:r>
        </a:p>
      </xdr:txBody>
    </xdr:sp>
    <xdr:clientData/>
  </xdr:twoCellAnchor>
  <xdr:twoCellAnchor>
    <xdr:from>
      <xdr:col>4</xdr:col>
      <xdr:colOff>76200</xdr:colOff>
      <xdr:row>0</xdr:row>
      <xdr:rowOff>0</xdr:rowOff>
    </xdr:from>
    <xdr:to>
      <xdr:col>4</xdr:col>
      <xdr:colOff>942975</xdr:colOff>
      <xdr:row>0</xdr:row>
      <xdr:rowOff>9525</xdr:rowOff>
    </xdr:to>
    <xdr:pic>
      <xdr:nvPicPr>
        <xdr:cNvPr id="8" name="Picture 1"/>
        <xdr:cNvPicPr>
          <a:picLocks noChangeAspect="1" noChangeArrowheads="1"/>
        </xdr:cNvPicPr>
      </xdr:nvPicPr>
      <xdr:blipFill>
        <a:blip xmlns:r="http://schemas.openxmlformats.org/officeDocument/2006/relationships" r:embed="rId1" cstate="print"/>
        <a:srcRect/>
        <a:stretch>
          <a:fillRect/>
        </a:stretch>
      </xdr:blipFill>
      <xdr:spPr>
        <a:xfrm>
          <a:off x="4210050" y="0"/>
          <a:ext cx="866775" cy="9525"/>
        </a:xfrm>
        <a:prstGeom prst="rect">
          <a:avLst/>
        </a:prstGeom>
        <a:noFill/>
        <a:ln w="9525">
          <a:noFill/>
          <a:miter lim="800000"/>
          <a:headEnd/>
          <a:tailEnd/>
        </a:ln>
      </xdr:spPr>
    </xdr:pic>
    <xdr:clientData/>
  </xdr:twoCellAnchor>
  <xdr:twoCellAnchor>
    <xdr:from>
      <xdr:col>4</xdr:col>
      <xdr:colOff>1190625</xdr:colOff>
      <xdr:row>0</xdr:row>
      <xdr:rowOff>0</xdr:rowOff>
    </xdr:from>
    <xdr:to>
      <xdr:col>5</xdr:col>
      <xdr:colOff>381000</xdr:colOff>
      <xdr:row>0</xdr:row>
      <xdr:rowOff>9525</xdr:rowOff>
    </xdr:to>
    <xdr:sp macro="" textlink="">
      <xdr:nvSpPr>
        <xdr:cNvPr id="9" name="TextBox 8"/>
        <xdr:cNvSpPr txBox="1">
          <a:spLocks noChangeArrowheads="1"/>
        </xdr:cNvSpPr>
      </xdr:nvSpPr>
      <xdr:spPr>
        <a:xfrm>
          <a:off x="5324475" y="0"/>
          <a:ext cx="1304925" cy="9525"/>
        </a:xfrm>
        <a:prstGeom prst="rect">
          <a:avLst/>
        </a:prstGeom>
        <a:noFill/>
        <a:ln w="9525" cmpd="sng">
          <a:noFill/>
          <a:miter lim="800000"/>
        </a:ln>
      </xdr:spPr>
      <xdr:txBody>
        <a:bodyPr vertOverflow="clip" wrap="square" lIns="91440" tIns="45720" rIns="91440" bIns="45720" anchor="t" upright="1"/>
        <a:lstStyle/>
        <a:p>
          <a:pPr algn="ctr" rtl="0">
            <a:defRPr sz="1000"/>
          </a:pPr>
          <a:r>
            <a:rPr lang="zh-CN" altLang="en-US" sz="2200" b="1" i="0" strike="noStrike">
              <a:solidFill>
                <a:srgbClr val="000000"/>
              </a:solidFill>
              <a:latin typeface="黑体" panose="02010609060101010101" charset="-122"/>
              <a:ea typeface="黑体" panose="02010609060101010101" charset="-122"/>
            </a:rPr>
            <a:t>会议纪要</a:t>
          </a:r>
        </a:p>
      </xdr:txBody>
    </xdr:sp>
    <xdr:clientData/>
  </xdr:twoCellAnchor>
  <xdr:twoCellAnchor>
    <xdr:from>
      <xdr:col>4</xdr:col>
      <xdr:colOff>76200</xdr:colOff>
      <xdr:row>0</xdr:row>
      <xdr:rowOff>0</xdr:rowOff>
    </xdr:from>
    <xdr:to>
      <xdr:col>4</xdr:col>
      <xdr:colOff>942975</xdr:colOff>
      <xdr:row>0</xdr:row>
      <xdr:rowOff>9525</xdr:rowOff>
    </xdr:to>
    <xdr:pic>
      <xdr:nvPicPr>
        <xdr:cNvPr id="10" name="Picture 1"/>
        <xdr:cNvPicPr>
          <a:picLocks noChangeAspect="1" noChangeArrowheads="1"/>
        </xdr:cNvPicPr>
      </xdr:nvPicPr>
      <xdr:blipFill>
        <a:blip xmlns:r="http://schemas.openxmlformats.org/officeDocument/2006/relationships" r:embed="rId1" cstate="print"/>
        <a:srcRect/>
        <a:stretch>
          <a:fillRect/>
        </a:stretch>
      </xdr:blipFill>
      <xdr:spPr>
        <a:xfrm>
          <a:off x="4210050" y="0"/>
          <a:ext cx="866775" cy="9525"/>
        </a:xfrm>
        <a:prstGeom prst="rect">
          <a:avLst/>
        </a:prstGeom>
        <a:noFill/>
        <a:ln w="9525">
          <a:noFill/>
          <a:miter lim="800000"/>
          <a:headEnd/>
          <a:tailEnd/>
        </a:ln>
      </xdr:spPr>
    </xdr:pic>
    <xdr:clientData/>
  </xdr:twoCellAnchor>
  <xdr:twoCellAnchor>
    <xdr:from>
      <xdr:col>4</xdr:col>
      <xdr:colOff>1190625</xdr:colOff>
      <xdr:row>0</xdr:row>
      <xdr:rowOff>0</xdr:rowOff>
    </xdr:from>
    <xdr:to>
      <xdr:col>5</xdr:col>
      <xdr:colOff>381000</xdr:colOff>
      <xdr:row>0</xdr:row>
      <xdr:rowOff>9525</xdr:rowOff>
    </xdr:to>
    <xdr:sp macro="" textlink="">
      <xdr:nvSpPr>
        <xdr:cNvPr id="11" name="TextBox 10"/>
        <xdr:cNvSpPr txBox="1">
          <a:spLocks noChangeArrowheads="1"/>
        </xdr:cNvSpPr>
      </xdr:nvSpPr>
      <xdr:spPr>
        <a:xfrm>
          <a:off x="5324475" y="0"/>
          <a:ext cx="1304925" cy="9525"/>
        </a:xfrm>
        <a:prstGeom prst="rect">
          <a:avLst/>
        </a:prstGeom>
        <a:noFill/>
        <a:ln w="9525" cmpd="sng">
          <a:noFill/>
          <a:miter lim="800000"/>
        </a:ln>
      </xdr:spPr>
      <xdr:txBody>
        <a:bodyPr vertOverflow="clip" wrap="square" lIns="91440" tIns="45720" rIns="91440" bIns="45720" anchor="t" upright="1"/>
        <a:lstStyle/>
        <a:p>
          <a:pPr algn="ctr" rtl="0">
            <a:defRPr sz="1000"/>
          </a:pPr>
          <a:r>
            <a:rPr lang="zh-CN" altLang="en-US" sz="2200" b="1" i="0" strike="noStrike">
              <a:solidFill>
                <a:srgbClr val="000000"/>
              </a:solidFill>
              <a:latin typeface="黑体" panose="02010609060101010101" charset="-122"/>
              <a:ea typeface="黑体" panose="02010609060101010101" charset="-122"/>
            </a:rPr>
            <a:t>会议纪要</a:t>
          </a:r>
        </a:p>
      </xdr:txBody>
    </xdr:sp>
    <xdr:clientData/>
  </xdr:twoCellAnchor>
  <xdr:twoCellAnchor>
    <xdr:from>
      <xdr:col>4</xdr:col>
      <xdr:colOff>76200</xdr:colOff>
      <xdr:row>0</xdr:row>
      <xdr:rowOff>0</xdr:rowOff>
    </xdr:from>
    <xdr:to>
      <xdr:col>4</xdr:col>
      <xdr:colOff>942975</xdr:colOff>
      <xdr:row>0</xdr:row>
      <xdr:rowOff>9525</xdr:rowOff>
    </xdr:to>
    <xdr:pic>
      <xdr:nvPicPr>
        <xdr:cNvPr id="12" name="Picture 1"/>
        <xdr:cNvPicPr>
          <a:picLocks noChangeAspect="1" noChangeArrowheads="1"/>
        </xdr:cNvPicPr>
      </xdr:nvPicPr>
      <xdr:blipFill>
        <a:blip xmlns:r="http://schemas.openxmlformats.org/officeDocument/2006/relationships" r:embed="rId1" cstate="print"/>
        <a:srcRect/>
        <a:stretch>
          <a:fillRect/>
        </a:stretch>
      </xdr:blipFill>
      <xdr:spPr>
        <a:xfrm>
          <a:off x="4210050" y="0"/>
          <a:ext cx="866775" cy="9525"/>
        </a:xfrm>
        <a:prstGeom prst="rect">
          <a:avLst/>
        </a:prstGeom>
        <a:noFill/>
        <a:ln w="9525">
          <a:noFill/>
          <a:miter lim="800000"/>
          <a:headEnd/>
          <a:tailEnd/>
        </a:ln>
      </xdr:spPr>
    </xdr:pic>
    <xdr:clientData/>
  </xdr:twoCellAnchor>
  <xdr:twoCellAnchor>
    <xdr:from>
      <xdr:col>4</xdr:col>
      <xdr:colOff>1190625</xdr:colOff>
      <xdr:row>0</xdr:row>
      <xdr:rowOff>0</xdr:rowOff>
    </xdr:from>
    <xdr:to>
      <xdr:col>5</xdr:col>
      <xdr:colOff>381000</xdr:colOff>
      <xdr:row>0</xdr:row>
      <xdr:rowOff>9525</xdr:rowOff>
    </xdr:to>
    <xdr:sp macro="" textlink="">
      <xdr:nvSpPr>
        <xdr:cNvPr id="13" name="TextBox 12"/>
        <xdr:cNvSpPr txBox="1">
          <a:spLocks noChangeArrowheads="1"/>
        </xdr:cNvSpPr>
      </xdr:nvSpPr>
      <xdr:spPr>
        <a:xfrm>
          <a:off x="5324475" y="0"/>
          <a:ext cx="1304925" cy="9525"/>
        </a:xfrm>
        <a:prstGeom prst="rect">
          <a:avLst/>
        </a:prstGeom>
        <a:noFill/>
        <a:ln w="9525" cmpd="sng">
          <a:noFill/>
          <a:miter lim="800000"/>
        </a:ln>
      </xdr:spPr>
      <xdr:txBody>
        <a:bodyPr vertOverflow="clip" wrap="square" lIns="91440" tIns="45720" rIns="91440" bIns="45720" anchor="t" upright="1"/>
        <a:lstStyle/>
        <a:p>
          <a:pPr algn="ctr" rtl="0">
            <a:defRPr sz="1000"/>
          </a:pPr>
          <a:r>
            <a:rPr lang="zh-CN" altLang="en-US" sz="2200" b="1" i="0" strike="noStrike">
              <a:solidFill>
                <a:srgbClr val="000000"/>
              </a:solidFill>
              <a:latin typeface="黑体" panose="02010609060101010101" charset="-122"/>
              <a:ea typeface="黑体" panose="02010609060101010101" charset="-122"/>
            </a:rPr>
            <a:t>会议纪要</a:t>
          </a:r>
        </a:p>
      </xdr:txBody>
    </xdr:sp>
    <xdr:clientData/>
  </xdr:twoCellAnchor>
  <xdr:twoCellAnchor>
    <xdr:from>
      <xdr:col>4</xdr:col>
      <xdr:colOff>76200</xdr:colOff>
      <xdr:row>0</xdr:row>
      <xdr:rowOff>0</xdr:rowOff>
    </xdr:from>
    <xdr:to>
      <xdr:col>4</xdr:col>
      <xdr:colOff>942975</xdr:colOff>
      <xdr:row>0</xdr:row>
      <xdr:rowOff>9525</xdr:rowOff>
    </xdr:to>
    <xdr:pic>
      <xdr:nvPicPr>
        <xdr:cNvPr id="14" name="Picture 1"/>
        <xdr:cNvPicPr>
          <a:picLocks noChangeAspect="1" noChangeArrowheads="1"/>
        </xdr:cNvPicPr>
      </xdr:nvPicPr>
      <xdr:blipFill>
        <a:blip xmlns:r="http://schemas.openxmlformats.org/officeDocument/2006/relationships" r:embed="rId1" cstate="print"/>
        <a:srcRect/>
        <a:stretch>
          <a:fillRect/>
        </a:stretch>
      </xdr:blipFill>
      <xdr:spPr>
        <a:xfrm>
          <a:off x="4210050" y="0"/>
          <a:ext cx="866775" cy="9525"/>
        </a:xfrm>
        <a:prstGeom prst="rect">
          <a:avLst/>
        </a:prstGeom>
        <a:noFill/>
        <a:ln w="9525">
          <a:noFill/>
          <a:miter lim="800000"/>
          <a:headEnd/>
          <a:tailEnd/>
        </a:ln>
      </xdr:spPr>
    </xdr:pic>
    <xdr:clientData/>
  </xdr:twoCellAnchor>
  <xdr:twoCellAnchor>
    <xdr:from>
      <xdr:col>4</xdr:col>
      <xdr:colOff>1190625</xdr:colOff>
      <xdr:row>0</xdr:row>
      <xdr:rowOff>0</xdr:rowOff>
    </xdr:from>
    <xdr:to>
      <xdr:col>5</xdr:col>
      <xdr:colOff>381000</xdr:colOff>
      <xdr:row>0</xdr:row>
      <xdr:rowOff>9525</xdr:rowOff>
    </xdr:to>
    <xdr:sp macro="" textlink="">
      <xdr:nvSpPr>
        <xdr:cNvPr id="15" name="TextBox 14"/>
        <xdr:cNvSpPr txBox="1">
          <a:spLocks noChangeArrowheads="1"/>
        </xdr:cNvSpPr>
      </xdr:nvSpPr>
      <xdr:spPr>
        <a:xfrm>
          <a:off x="5324475" y="0"/>
          <a:ext cx="1304925" cy="9525"/>
        </a:xfrm>
        <a:prstGeom prst="rect">
          <a:avLst/>
        </a:prstGeom>
        <a:noFill/>
        <a:ln w="9525" cmpd="sng">
          <a:noFill/>
          <a:miter lim="800000"/>
        </a:ln>
      </xdr:spPr>
      <xdr:txBody>
        <a:bodyPr vertOverflow="clip" wrap="square" lIns="91440" tIns="45720" rIns="91440" bIns="45720" anchor="t" upright="1"/>
        <a:lstStyle/>
        <a:p>
          <a:pPr algn="ctr" rtl="0">
            <a:defRPr sz="1000"/>
          </a:pPr>
          <a:r>
            <a:rPr lang="zh-CN" altLang="en-US" sz="2200" b="1" i="0" strike="noStrike">
              <a:solidFill>
                <a:srgbClr val="000000"/>
              </a:solidFill>
              <a:latin typeface="黑体" panose="02010609060101010101" charset="-122"/>
              <a:ea typeface="黑体" panose="02010609060101010101" charset="-122"/>
            </a:rPr>
            <a:t>会议纪要</a:t>
          </a:r>
        </a:p>
      </xdr:txBody>
    </xdr:sp>
    <xdr:clientData/>
  </xdr:twoCellAnchor>
  <xdr:twoCellAnchor>
    <xdr:from>
      <xdr:col>4</xdr:col>
      <xdr:colOff>76200</xdr:colOff>
      <xdr:row>0</xdr:row>
      <xdr:rowOff>0</xdr:rowOff>
    </xdr:from>
    <xdr:to>
      <xdr:col>4</xdr:col>
      <xdr:colOff>942975</xdr:colOff>
      <xdr:row>0</xdr:row>
      <xdr:rowOff>9525</xdr:rowOff>
    </xdr:to>
    <xdr:pic>
      <xdr:nvPicPr>
        <xdr:cNvPr id="16" name="Picture 1"/>
        <xdr:cNvPicPr>
          <a:picLocks noChangeAspect="1" noChangeArrowheads="1"/>
        </xdr:cNvPicPr>
      </xdr:nvPicPr>
      <xdr:blipFill>
        <a:blip xmlns:r="http://schemas.openxmlformats.org/officeDocument/2006/relationships" r:embed="rId1" cstate="print"/>
        <a:srcRect/>
        <a:stretch>
          <a:fillRect/>
        </a:stretch>
      </xdr:blipFill>
      <xdr:spPr>
        <a:xfrm>
          <a:off x="4210050" y="0"/>
          <a:ext cx="866775" cy="9525"/>
        </a:xfrm>
        <a:prstGeom prst="rect">
          <a:avLst/>
        </a:prstGeom>
        <a:noFill/>
        <a:ln w="9525">
          <a:noFill/>
          <a:miter lim="800000"/>
          <a:headEnd/>
          <a:tailEnd/>
        </a:ln>
      </xdr:spPr>
    </xdr:pic>
    <xdr:clientData/>
  </xdr:twoCellAnchor>
  <xdr:twoCellAnchor>
    <xdr:from>
      <xdr:col>4</xdr:col>
      <xdr:colOff>1190625</xdr:colOff>
      <xdr:row>0</xdr:row>
      <xdr:rowOff>0</xdr:rowOff>
    </xdr:from>
    <xdr:to>
      <xdr:col>5</xdr:col>
      <xdr:colOff>381000</xdr:colOff>
      <xdr:row>0</xdr:row>
      <xdr:rowOff>9525</xdr:rowOff>
    </xdr:to>
    <xdr:sp macro="" textlink="">
      <xdr:nvSpPr>
        <xdr:cNvPr id="17" name="TextBox 16"/>
        <xdr:cNvSpPr txBox="1">
          <a:spLocks noChangeArrowheads="1"/>
        </xdr:cNvSpPr>
      </xdr:nvSpPr>
      <xdr:spPr>
        <a:xfrm>
          <a:off x="5324475" y="0"/>
          <a:ext cx="1304925" cy="9525"/>
        </a:xfrm>
        <a:prstGeom prst="rect">
          <a:avLst/>
        </a:prstGeom>
        <a:noFill/>
        <a:ln w="9525" cmpd="sng">
          <a:noFill/>
          <a:miter lim="800000"/>
        </a:ln>
      </xdr:spPr>
      <xdr:txBody>
        <a:bodyPr vertOverflow="clip" wrap="square" lIns="91440" tIns="45720" rIns="91440" bIns="45720" anchor="t" upright="1"/>
        <a:lstStyle/>
        <a:p>
          <a:pPr algn="ctr" rtl="0">
            <a:defRPr sz="1000"/>
          </a:pPr>
          <a:r>
            <a:rPr lang="zh-CN" altLang="en-US" sz="2200" b="1" i="0" strike="noStrike">
              <a:solidFill>
                <a:srgbClr val="000000"/>
              </a:solidFill>
              <a:latin typeface="黑体" panose="02010609060101010101" charset="-122"/>
              <a:ea typeface="黑体" panose="02010609060101010101" charset="-122"/>
            </a:rPr>
            <a:t>会议纪要</a:t>
          </a:r>
        </a:p>
      </xdr:txBody>
    </xdr:sp>
    <xdr:clientData/>
  </xdr:twoCellAnchor>
  <xdr:twoCellAnchor>
    <xdr:from>
      <xdr:col>4</xdr:col>
      <xdr:colOff>76200</xdr:colOff>
      <xdr:row>0</xdr:row>
      <xdr:rowOff>0</xdr:rowOff>
    </xdr:from>
    <xdr:to>
      <xdr:col>4</xdr:col>
      <xdr:colOff>942975</xdr:colOff>
      <xdr:row>0</xdr:row>
      <xdr:rowOff>9525</xdr:rowOff>
    </xdr:to>
    <xdr:pic>
      <xdr:nvPicPr>
        <xdr:cNvPr id="18" name="Picture 1"/>
        <xdr:cNvPicPr>
          <a:picLocks noChangeAspect="1" noChangeArrowheads="1"/>
        </xdr:cNvPicPr>
      </xdr:nvPicPr>
      <xdr:blipFill>
        <a:blip xmlns:r="http://schemas.openxmlformats.org/officeDocument/2006/relationships" r:embed="rId1" cstate="print"/>
        <a:srcRect/>
        <a:stretch>
          <a:fillRect/>
        </a:stretch>
      </xdr:blipFill>
      <xdr:spPr>
        <a:xfrm>
          <a:off x="4210050" y="0"/>
          <a:ext cx="866775" cy="9525"/>
        </a:xfrm>
        <a:prstGeom prst="rect">
          <a:avLst/>
        </a:prstGeom>
        <a:noFill/>
        <a:ln w="9525">
          <a:noFill/>
          <a:miter lim="800000"/>
          <a:headEnd/>
          <a:tailEnd/>
        </a:ln>
      </xdr:spPr>
    </xdr:pic>
    <xdr:clientData/>
  </xdr:twoCellAnchor>
  <xdr:twoCellAnchor>
    <xdr:from>
      <xdr:col>4</xdr:col>
      <xdr:colOff>1190625</xdr:colOff>
      <xdr:row>0</xdr:row>
      <xdr:rowOff>0</xdr:rowOff>
    </xdr:from>
    <xdr:to>
      <xdr:col>5</xdr:col>
      <xdr:colOff>381000</xdr:colOff>
      <xdr:row>0</xdr:row>
      <xdr:rowOff>9525</xdr:rowOff>
    </xdr:to>
    <xdr:sp macro="" textlink="">
      <xdr:nvSpPr>
        <xdr:cNvPr id="19" name="TextBox 18"/>
        <xdr:cNvSpPr txBox="1">
          <a:spLocks noChangeArrowheads="1"/>
        </xdr:cNvSpPr>
      </xdr:nvSpPr>
      <xdr:spPr>
        <a:xfrm>
          <a:off x="5324475" y="0"/>
          <a:ext cx="1304925" cy="9525"/>
        </a:xfrm>
        <a:prstGeom prst="rect">
          <a:avLst/>
        </a:prstGeom>
        <a:noFill/>
        <a:ln w="9525" cmpd="sng">
          <a:noFill/>
          <a:miter lim="800000"/>
        </a:ln>
      </xdr:spPr>
      <xdr:txBody>
        <a:bodyPr vertOverflow="clip" wrap="square" lIns="91440" tIns="45720" rIns="91440" bIns="45720" anchor="t" upright="1"/>
        <a:lstStyle/>
        <a:p>
          <a:pPr algn="ctr" rtl="0">
            <a:defRPr sz="1000"/>
          </a:pPr>
          <a:r>
            <a:rPr lang="zh-CN" altLang="en-US" sz="2200" b="1" i="0" strike="noStrike">
              <a:solidFill>
                <a:srgbClr val="000000"/>
              </a:solidFill>
              <a:latin typeface="黑体" panose="02010609060101010101" charset="-122"/>
              <a:ea typeface="黑体" panose="02010609060101010101" charset="-122"/>
            </a:rPr>
            <a:t>会议纪要</a:t>
          </a:r>
        </a:p>
      </xdr:txBody>
    </xdr:sp>
    <xdr:clientData/>
  </xdr:twoCellAnchor>
  <xdr:twoCellAnchor>
    <xdr:from>
      <xdr:col>4</xdr:col>
      <xdr:colOff>76200</xdr:colOff>
      <xdr:row>0</xdr:row>
      <xdr:rowOff>0</xdr:rowOff>
    </xdr:from>
    <xdr:to>
      <xdr:col>4</xdr:col>
      <xdr:colOff>942975</xdr:colOff>
      <xdr:row>0</xdr:row>
      <xdr:rowOff>9525</xdr:rowOff>
    </xdr:to>
    <xdr:pic>
      <xdr:nvPicPr>
        <xdr:cNvPr id="20" name="Picture 1"/>
        <xdr:cNvPicPr>
          <a:picLocks noChangeAspect="1" noChangeArrowheads="1"/>
        </xdr:cNvPicPr>
      </xdr:nvPicPr>
      <xdr:blipFill>
        <a:blip xmlns:r="http://schemas.openxmlformats.org/officeDocument/2006/relationships" r:embed="rId1" cstate="print"/>
        <a:srcRect/>
        <a:stretch>
          <a:fillRect/>
        </a:stretch>
      </xdr:blipFill>
      <xdr:spPr>
        <a:xfrm>
          <a:off x="4210050" y="0"/>
          <a:ext cx="866775" cy="9525"/>
        </a:xfrm>
        <a:prstGeom prst="rect">
          <a:avLst/>
        </a:prstGeom>
        <a:noFill/>
        <a:ln w="9525">
          <a:noFill/>
          <a:miter lim="800000"/>
          <a:headEnd/>
          <a:tailEnd/>
        </a:ln>
      </xdr:spPr>
    </xdr:pic>
    <xdr:clientData/>
  </xdr:twoCellAnchor>
  <xdr:twoCellAnchor>
    <xdr:from>
      <xdr:col>4</xdr:col>
      <xdr:colOff>1190625</xdr:colOff>
      <xdr:row>0</xdr:row>
      <xdr:rowOff>0</xdr:rowOff>
    </xdr:from>
    <xdr:to>
      <xdr:col>5</xdr:col>
      <xdr:colOff>381000</xdr:colOff>
      <xdr:row>0</xdr:row>
      <xdr:rowOff>9525</xdr:rowOff>
    </xdr:to>
    <xdr:sp macro="" textlink="">
      <xdr:nvSpPr>
        <xdr:cNvPr id="21" name="TextBox 20"/>
        <xdr:cNvSpPr txBox="1">
          <a:spLocks noChangeArrowheads="1"/>
        </xdr:cNvSpPr>
      </xdr:nvSpPr>
      <xdr:spPr>
        <a:xfrm>
          <a:off x="5324475" y="0"/>
          <a:ext cx="1304925" cy="9525"/>
        </a:xfrm>
        <a:prstGeom prst="rect">
          <a:avLst/>
        </a:prstGeom>
        <a:noFill/>
        <a:ln w="9525" cmpd="sng">
          <a:noFill/>
          <a:miter lim="800000"/>
        </a:ln>
      </xdr:spPr>
      <xdr:txBody>
        <a:bodyPr vertOverflow="clip" wrap="square" lIns="91440" tIns="45720" rIns="91440" bIns="45720" anchor="t" upright="1"/>
        <a:lstStyle/>
        <a:p>
          <a:pPr algn="ctr" rtl="0">
            <a:defRPr sz="1000"/>
          </a:pPr>
          <a:r>
            <a:rPr lang="zh-CN" altLang="en-US" sz="2200" b="1" i="0" strike="noStrike">
              <a:solidFill>
                <a:srgbClr val="000000"/>
              </a:solidFill>
              <a:latin typeface="黑体" panose="02010609060101010101" charset="-122"/>
              <a:ea typeface="黑体" panose="02010609060101010101" charset="-122"/>
            </a:rPr>
            <a:t>会议纪要</a:t>
          </a:r>
        </a:p>
      </xdr:txBody>
    </xdr:sp>
    <xdr:clientData/>
  </xdr:twoCellAnchor>
  <xdr:twoCellAnchor>
    <xdr:from>
      <xdr:col>4</xdr:col>
      <xdr:colOff>76200</xdr:colOff>
      <xdr:row>0</xdr:row>
      <xdr:rowOff>0</xdr:rowOff>
    </xdr:from>
    <xdr:to>
      <xdr:col>4</xdr:col>
      <xdr:colOff>942975</xdr:colOff>
      <xdr:row>0</xdr:row>
      <xdr:rowOff>9525</xdr:rowOff>
    </xdr:to>
    <xdr:pic>
      <xdr:nvPicPr>
        <xdr:cNvPr id="22" name="Picture 1"/>
        <xdr:cNvPicPr>
          <a:picLocks noChangeAspect="1" noChangeArrowheads="1"/>
        </xdr:cNvPicPr>
      </xdr:nvPicPr>
      <xdr:blipFill>
        <a:blip xmlns:r="http://schemas.openxmlformats.org/officeDocument/2006/relationships" r:embed="rId1" cstate="print"/>
        <a:srcRect/>
        <a:stretch>
          <a:fillRect/>
        </a:stretch>
      </xdr:blipFill>
      <xdr:spPr>
        <a:xfrm>
          <a:off x="4210050" y="0"/>
          <a:ext cx="866775" cy="9525"/>
        </a:xfrm>
        <a:prstGeom prst="rect">
          <a:avLst/>
        </a:prstGeom>
        <a:noFill/>
        <a:ln w="9525">
          <a:noFill/>
          <a:miter lim="800000"/>
          <a:headEnd/>
          <a:tailEnd/>
        </a:ln>
      </xdr:spPr>
    </xdr:pic>
    <xdr:clientData/>
  </xdr:twoCellAnchor>
  <xdr:twoCellAnchor>
    <xdr:from>
      <xdr:col>4</xdr:col>
      <xdr:colOff>1190625</xdr:colOff>
      <xdr:row>0</xdr:row>
      <xdr:rowOff>0</xdr:rowOff>
    </xdr:from>
    <xdr:to>
      <xdr:col>5</xdr:col>
      <xdr:colOff>381000</xdr:colOff>
      <xdr:row>0</xdr:row>
      <xdr:rowOff>9525</xdr:rowOff>
    </xdr:to>
    <xdr:sp macro="" textlink="">
      <xdr:nvSpPr>
        <xdr:cNvPr id="23" name="TextBox 22"/>
        <xdr:cNvSpPr txBox="1">
          <a:spLocks noChangeArrowheads="1"/>
        </xdr:cNvSpPr>
      </xdr:nvSpPr>
      <xdr:spPr>
        <a:xfrm>
          <a:off x="5324475" y="0"/>
          <a:ext cx="1304925" cy="9525"/>
        </a:xfrm>
        <a:prstGeom prst="rect">
          <a:avLst/>
        </a:prstGeom>
        <a:noFill/>
        <a:ln w="9525" cmpd="sng">
          <a:noFill/>
          <a:miter lim="800000"/>
        </a:ln>
      </xdr:spPr>
      <xdr:txBody>
        <a:bodyPr vertOverflow="clip" wrap="square" lIns="91440" tIns="45720" rIns="91440" bIns="45720" anchor="t" upright="1"/>
        <a:lstStyle/>
        <a:p>
          <a:pPr algn="ctr" rtl="0">
            <a:defRPr sz="1000"/>
          </a:pPr>
          <a:r>
            <a:rPr lang="zh-CN" altLang="en-US" sz="2200" b="1" i="0" strike="noStrike">
              <a:solidFill>
                <a:srgbClr val="000000"/>
              </a:solidFill>
              <a:latin typeface="黑体" panose="02010609060101010101" charset="-122"/>
              <a:ea typeface="黑体" panose="02010609060101010101" charset="-122"/>
            </a:rPr>
            <a:t>会议纪要</a:t>
          </a:r>
        </a:p>
      </xdr:txBody>
    </xdr:sp>
    <xdr:clientData/>
  </xdr:twoCellAnchor>
  <xdr:twoCellAnchor>
    <xdr:from>
      <xdr:col>4</xdr:col>
      <xdr:colOff>76200</xdr:colOff>
      <xdr:row>0</xdr:row>
      <xdr:rowOff>0</xdr:rowOff>
    </xdr:from>
    <xdr:to>
      <xdr:col>4</xdr:col>
      <xdr:colOff>942975</xdr:colOff>
      <xdr:row>0</xdr:row>
      <xdr:rowOff>9525</xdr:rowOff>
    </xdr:to>
    <xdr:pic>
      <xdr:nvPicPr>
        <xdr:cNvPr id="24" name="Picture 1"/>
        <xdr:cNvPicPr>
          <a:picLocks noChangeAspect="1" noChangeArrowheads="1"/>
        </xdr:cNvPicPr>
      </xdr:nvPicPr>
      <xdr:blipFill>
        <a:blip xmlns:r="http://schemas.openxmlformats.org/officeDocument/2006/relationships" r:embed="rId1" cstate="print"/>
        <a:srcRect/>
        <a:stretch>
          <a:fillRect/>
        </a:stretch>
      </xdr:blipFill>
      <xdr:spPr>
        <a:xfrm>
          <a:off x="4210050" y="0"/>
          <a:ext cx="866775" cy="9525"/>
        </a:xfrm>
        <a:prstGeom prst="rect">
          <a:avLst/>
        </a:prstGeom>
        <a:noFill/>
        <a:ln w="9525">
          <a:noFill/>
          <a:miter lim="800000"/>
          <a:headEnd/>
          <a:tailEnd/>
        </a:ln>
      </xdr:spPr>
    </xdr:pic>
    <xdr:clientData/>
  </xdr:twoCellAnchor>
  <xdr:twoCellAnchor>
    <xdr:from>
      <xdr:col>4</xdr:col>
      <xdr:colOff>1190625</xdr:colOff>
      <xdr:row>0</xdr:row>
      <xdr:rowOff>0</xdr:rowOff>
    </xdr:from>
    <xdr:to>
      <xdr:col>5</xdr:col>
      <xdr:colOff>381000</xdr:colOff>
      <xdr:row>0</xdr:row>
      <xdr:rowOff>9525</xdr:rowOff>
    </xdr:to>
    <xdr:sp macro="" textlink="">
      <xdr:nvSpPr>
        <xdr:cNvPr id="25" name="TextBox 24"/>
        <xdr:cNvSpPr txBox="1">
          <a:spLocks noChangeArrowheads="1"/>
        </xdr:cNvSpPr>
      </xdr:nvSpPr>
      <xdr:spPr>
        <a:xfrm>
          <a:off x="5324475" y="0"/>
          <a:ext cx="1304925" cy="9525"/>
        </a:xfrm>
        <a:prstGeom prst="rect">
          <a:avLst/>
        </a:prstGeom>
        <a:noFill/>
        <a:ln w="9525" cmpd="sng">
          <a:noFill/>
          <a:miter lim="800000"/>
        </a:ln>
      </xdr:spPr>
      <xdr:txBody>
        <a:bodyPr vertOverflow="clip" wrap="square" lIns="91440" tIns="45720" rIns="91440" bIns="45720" anchor="t" upright="1"/>
        <a:lstStyle/>
        <a:p>
          <a:pPr algn="ctr" rtl="0">
            <a:defRPr sz="1000"/>
          </a:pPr>
          <a:r>
            <a:rPr lang="zh-CN" altLang="en-US" sz="2200" b="1" i="0" strike="noStrike">
              <a:solidFill>
                <a:srgbClr val="000000"/>
              </a:solidFill>
              <a:latin typeface="黑体" panose="02010609060101010101" charset="-122"/>
              <a:ea typeface="黑体" panose="02010609060101010101" charset="-122"/>
            </a:rPr>
            <a:t>会议纪要</a:t>
          </a:r>
        </a:p>
      </xdr:txBody>
    </xdr:sp>
    <xdr:clientData/>
  </xdr:twoCellAnchor>
  <xdr:twoCellAnchor>
    <xdr:from>
      <xdr:col>4</xdr:col>
      <xdr:colOff>76200</xdr:colOff>
      <xdr:row>0</xdr:row>
      <xdr:rowOff>0</xdr:rowOff>
    </xdr:from>
    <xdr:to>
      <xdr:col>4</xdr:col>
      <xdr:colOff>942975</xdr:colOff>
      <xdr:row>0</xdr:row>
      <xdr:rowOff>9525</xdr:rowOff>
    </xdr:to>
    <xdr:pic>
      <xdr:nvPicPr>
        <xdr:cNvPr id="26" name="Picture 1"/>
        <xdr:cNvPicPr>
          <a:picLocks noChangeAspect="1" noChangeArrowheads="1"/>
        </xdr:cNvPicPr>
      </xdr:nvPicPr>
      <xdr:blipFill>
        <a:blip xmlns:r="http://schemas.openxmlformats.org/officeDocument/2006/relationships" r:embed="rId1" cstate="print"/>
        <a:srcRect/>
        <a:stretch>
          <a:fillRect/>
        </a:stretch>
      </xdr:blipFill>
      <xdr:spPr>
        <a:xfrm>
          <a:off x="4210050" y="0"/>
          <a:ext cx="866775" cy="9525"/>
        </a:xfrm>
        <a:prstGeom prst="rect">
          <a:avLst/>
        </a:prstGeom>
        <a:noFill/>
        <a:ln w="9525">
          <a:noFill/>
          <a:miter lim="800000"/>
          <a:headEnd/>
          <a:tailEnd/>
        </a:ln>
      </xdr:spPr>
    </xdr:pic>
    <xdr:clientData/>
  </xdr:twoCellAnchor>
  <xdr:twoCellAnchor>
    <xdr:from>
      <xdr:col>4</xdr:col>
      <xdr:colOff>1190625</xdr:colOff>
      <xdr:row>0</xdr:row>
      <xdr:rowOff>0</xdr:rowOff>
    </xdr:from>
    <xdr:to>
      <xdr:col>5</xdr:col>
      <xdr:colOff>381000</xdr:colOff>
      <xdr:row>0</xdr:row>
      <xdr:rowOff>9525</xdr:rowOff>
    </xdr:to>
    <xdr:sp macro="" textlink="">
      <xdr:nvSpPr>
        <xdr:cNvPr id="27" name="TextBox 26"/>
        <xdr:cNvSpPr txBox="1">
          <a:spLocks noChangeArrowheads="1"/>
        </xdr:cNvSpPr>
      </xdr:nvSpPr>
      <xdr:spPr>
        <a:xfrm>
          <a:off x="5324475" y="0"/>
          <a:ext cx="1304925" cy="9525"/>
        </a:xfrm>
        <a:prstGeom prst="rect">
          <a:avLst/>
        </a:prstGeom>
        <a:noFill/>
        <a:ln w="9525" cmpd="sng">
          <a:noFill/>
          <a:miter lim="800000"/>
        </a:ln>
      </xdr:spPr>
      <xdr:txBody>
        <a:bodyPr vertOverflow="clip" wrap="square" lIns="91440" tIns="45720" rIns="91440" bIns="45720" anchor="t" upright="1"/>
        <a:lstStyle/>
        <a:p>
          <a:pPr algn="ctr" rtl="0">
            <a:defRPr sz="1000"/>
          </a:pPr>
          <a:r>
            <a:rPr lang="zh-CN" altLang="en-US" sz="2200" b="1" i="0" strike="noStrike">
              <a:solidFill>
                <a:srgbClr val="000000"/>
              </a:solidFill>
              <a:latin typeface="黑体" panose="02010609060101010101" charset="-122"/>
              <a:ea typeface="黑体" panose="02010609060101010101" charset="-122"/>
            </a:rPr>
            <a:t>会议纪要</a:t>
          </a:r>
        </a:p>
      </xdr:txBody>
    </xdr:sp>
    <xdr:clientData/>
  </xdr:twoCellAnchor>
  <xdr:twoCellAnchor>
    <xdr:from>
      <xdr:col>4</xdr:col>
      <xdr:colOff>76200</xdr:colOff>
      <xdr:row>0</xdr:row>
      <xdr:rowOff>0</xdr:rowOff>
    </xdr:from>
    <xdr:to>
      <xdr:col>4</xdr:col>
      <xdr:colOff>942975</xdr:colOff>
      <xdr:row>0</xdr:row>
      <xdr:rowOff>9525</xdr:rowOff>
    </xdr:to>
    <xdr:pic>
      <xdr:nvPicPr>
        <xdr:cNvPr id="28" name="Picture 1"/>
        <xdr:cNvPicPr>
          <a:picLocks noChangeAspect="1" noChangeArrowheads="1"/>
        </xdr:cNvPicPr>
      </xdr:nvPicPr>
      <xdr:blipFill>
        <a:blip xmlns:r="http://schemas.openxmlformats.org/officeDocument/2006/relationships" r:embed="rId1" cstate="print"/>
        <a:srcRect/>
        <a:stretch>
          <a:fillRect/>
        </a:stretch>
      </xdr:blipFill>
      <xdr:spPr>
        <a:xfrm>
          <a:off x="4210050" y="0"/>
          <a:ext cx="866775" cy="9525"/>
        </a:xfrm>
        <a:prstGeom prst="rect">
          <a:avLst/>
        </a:prstGeom>
        <a:noFill/>
        <a:ln w="9525">
          <a:noFill/>
          <a:miter lim="800000"/>
          <a:headEnd/>
          <a:tailEnd/>
        </a:ln>
      </xdr:spPr>
    </xdr:pic>
    <xdr:clientData/>
  </xdr:twoCellAnchor>
  <xdr:twoCellAnchor>
    <xdr:from>
      <xdr:col>4</xdr:col>
      <xdr:colOff>1190625</xdr:colOff>
      <xdr:row>0</xdr:row>
      <xdr:rowOff>0</xdr:rowOff>
    </xdr:from>
    <xdr:to>
      <xdr:col>5</xdr:col>
      <xdr:colOff>381000</xdr:colOff>
      <xdr:row>0</xdr:row>
      <xdr:rowOff>9525</xdr:rowOff>
    </xdr:to>
    <xdr:sp macro="" textlink="">
      <xdr:nvSpPr>
        <xdr:cNvPr id="29" name="TextBox 28"/>
        <xdr:cNvSpPr txBox="1">
          <a:spLocks noChangeArrowheads="1"/>
        </xdr:cNvSpPr>
      </xdr:nvSpPr>
      <xdr:spPr>
        <a:xfrm>
          <a:off x="5324475" y="0"/>
          <a:ext cx="1304925" cy="9525"/>
        </a:xfrm>
        <a:prstGeom prst="rect">
          <a:avLst/>
        </a:prstGeom>
        <a:noFill/>
        <a:ln w="9525" cmpd="sng">
          <a:noFill/>
          <a:miter lim="800000"/>
        </a:ln>
      </xdr:spPr>
      <xdr:txBody>
        <a:bodyPr vertOverflow="clip" wrap="square" lIns="91440" tIns="45720" rIns="91440" bIns="45720" anchor="t" upright="1"/>
        <a:lstStyle/>
        <a:p>
          <a:pPr algn="ctr" rtl="0">
            <a:defRPr sz="1000"/>
          </a:pPr>
          <a:r>
            <a:rPr lang="zh-CN" altLang="en-US" sz="2200" b="1" i="0" strike="noStrike">
              <a:solidFill>
                <a:srgbClr val="000000"/>
              </a:solidFill>
              <a:latin typeface="黑体" panose="02010609060101010101" charset="-122"/>
              <a:ea typeface="黑体" panose="02010609060101010101" charset="-122"/>
            </a:rPr>
            <a:t>会议纪要</a:t>
          </a:r>
        </a:p>
      </xdr:txBody>
    </xdr:sp>
    <xdr:clientData/>
  </xdr:twoCellAnchor>
  <xdr:twoCellAnchor>
    <xdr:from>
      <xdr:col>4</xdr:col>
      <xdr:colOff>76200</xdr:colOff>
      <xdr:row>0</xdr:row>
      <xdr:rowOff>0</xdr:rowOff>
    </xdr:from>
    <xdr:to>
      <xdr:col>4</xdr:col>
      <xdr:colOff>942975</xdr:colOff>
      <xdr:row>0</xdr:row>
      <xdr:rowOff>9525</xdr:rowOff>
    </xdr:to>
    <xdr:pic>
      <xdr:nvPicPr>
        <xdr:cNvPr id="30" name="Picture 1"/>
        <xdr:cNvPicPr>
          <a:picLocks noChangeAspect="1" noChangeArrowheads="1"/>
        </xdr:cNvPicPr>
      </xdr:nvPicPr>
      <xdr:blipFill>
        <a:blip xmlns:r="http://schemas.openxmlformats.org/officeDocument/2006/relationships" r:embed="rId1" cstate="print"/>
        <a:srcRect/>
        <a:stretch>
          <a:fillRect/>
        </a:stretch>
      </xdr:blipFill>
      <xdr:spPr>
        <a:xfrm>
          <a:off x="4210050" y="0"/>
          <a:ext cx="866775" cy="9525"/>
        </a:xfrm>
        <a:prstGeom prst="rect">
          <a:avLst/>
        </a:prstGeom>
        <a:noFill/>
        <a:ln w="9525">
          <a:noFill/>
          <a:miter lim="800000"/>
          <a:headEnd/>
          <a:tailEnd/>
        </a:ln>
      </xdr:spPr>
    </xdr:pic>
    <xdr:clientData/>
  </xdr:twoCellAnchor>
  <xdr:twoCellAnchor>
    <xdr:from>
      <xdr:col>4</xdr:col>
      <xdr:colOff>1190625</xdr:colOff>
      <xdr:row>0</xdr:row>
      <xdr:rowOff>0</xdr:rowOff>
    </xdr:from>
    <xdr:to>
      <xdr:col>5</xdr:col>
      <xdr:colOff>381000</xdr:colOff>
      <xdr:row>0</xdr:row>
      <xdr:rowOff>9525</xdr:rowOff>
    </xdr:to>
    <xdr:sp macro="" textlink="">
      <xdr:nvSpPr>
        <xdr:cNvPr id="31" name="TextBox 30"/>
        <xdr:cNvSpPr txBox="1">
          <a:spLocks noChangeArrowheads="1"/>
        </xdr:cNvSpPr>
      </xdr:nvSpPr>
      <xdr:spPr>
        <a:xfrm>
          <a:off x="5324475" y="0"/>
          <a:ext cx="1304925" cy="9525"/>
        </a:xfrm>
        <a:prstGeom prst="rect">
          <a:avLst/>
        </a:prstGeom>
        <a:noFill/>
        <a:ln w="9525" cmpd="sng">
          <a:noFill/>
          <a:miter lim="800000"/>
        </a:ln>
      </xdr:spPr>
      <xdr:txBody>
        <a:bodyPr vertOverflow="clip" wrap="square" lIns="91440" tIns="45720" rIns="91440" bIns="45720" anchor="t" upright="1"/>
        <a:lstStyle/>
        <a:p>
          <a:pPr algn="ctr" rtl="0">
            <a:defRPr sz="1000"/>
          </a:pPr>
          <a:r>
            <a:rPr lang="zh-CN" altLang="en-US" sz="2200" b="1" i="0" strike="noStrike">
              <a:solidFill>
                <a:srgbClr val="000000"/>
              </a:solidFill>
              <a:latin typeface="黑体" panose="02010609060101010101" charset="-122"/>
              <a:ea typeface="黑体" panose="02010609060101010101" charset="-122"/>
            </a:rPr>
            <a:t>会议纪要</a:t>
          </a:r>
        </a:p>
      </xdr:txBody>
    </xdr:sp>
    <xdr:clientData/>
  </xdr:twoCellAnchor>
  <xdr:twoCellAnchor>
    <xdr:from>
      <xdr:col>4</xdr:col>
      <xdr:colOff>76200</xdr:colOff>
      <xdr:row>0</xdr:row>
      <xdr:rowOff>0</xdr:rowOff>
    </xdr:from>
    <xdr:to>
      <xdr:col>4</xdr:col>
      <xdr:colOff>942975</xdr:colOff>
      <xdr:row>0</xdr:row>
      <xdr:rowOff>9525</xdr:rowOff>
    </xdr:to>
    <xdr:pic>
      <xdr:nvPicPr>
        <xdr:cNvPr id="32" name="Picture 1"/>
        <xdr:cNvPicPr>
          <a:picLocks noChangeAspect="1" noChangeArrowheads="1"/>
        </xdr:cNvPicPr>
      </xdr:nvPicPr>
      <xdr:blipFill>
        <a:blip xmlns:r="http://schemas.openxmlformats.org/officeDocument/2006/relationships" r:embed="rId1" cstate="print"/>
        <a:srcRect/>
        <a:stretch>
          <a:fillRect/>
        </a:stretch>
      </xdr:blipFill>
      <xdr:spPr>
        <a:xfrm>
          <a:off x="4210050" y="0"/>
          <a:ext cx="866775" cy="9525"/>
        </a:xfrm>
        <a:prstGeom prst="rect">
          <a:avLst/>
        </a:prstGeom>
        <a:noFill/>
        <a:ln w="9525">
          <a:noFill/>
          <a:miter lim="800000"/>
          <a:headEnd/>
          <a:tailEnd/>
        </a:ln>
      </xdr:spPr>
    </xdr:pic>
    <xdr:clientData/>
  </xdr:twoCellAnchor>
  <xdr:twoCellAnchor>
    <xdr:from>
      <xdr:col>4</xdr:col>
      <xdr:colOff>1190625</xdr:colOff>
      <xdr:row>0</xdr:row>
      <xdr:rowOff>0</xdr:rowOff>
    </xdr:from>
    <xdr:to>
      <xdr:col>5</xdr:col>
      <xdr:colOff>381000</xdr:colOff>
      <xdr:row>0</xdr:row>
      <xdr:rowOff>9525</xdr:rowOff>
    </xdr:to>
    <xdr:sp macro="" textlink="">
      <xdr:nvSpPr>
        <xdr:cNvPr id="33" name="TextBox 32"/>
        <xdr:cNvSpPr txBox="1">
          <a:spLocks noChangeArrowheads="1"/>
        </xdr:cNvSpPr>
      </xdr:nvSpPr>
      <xdr:spPr>
        <a:xfrm>
          <a:off x="5324475" y="0"/>
          <a:ext cx="1304925" cy="9525"/>
        </a:xfrm>
        <a:prstGeom prst="rect">
          <a:avLst/>
        </a:prstGeom>
        <a:noFill/>
        <a:ln w="9525" cmpd="sng">
          <a:noFill/>
          <a:miter lim="800000"/>
        </a:ln>
      </xdr:spPr>
      <xdr:txBody>
        <a:bodyPr vertOverflow="clip" wrap="square" lIns="91440" tIns="45720" rIns="91440" bIns="45720" anchor="t" upright="1"/>
        <a:lstStyle/>
        <a:p>
          <a:pPr algn="ctr" rtl="0">
            <a:defRPr sz="1000"/>
          </a:pPr>
          <a:r>
            <a:rPr lang="zh-CN" altLang="en-US" sz="2200" b="1" i="0" strike="noStrike">
              <a:solidFill>
                <a:srgbClr val="000000"/>
              </a:solidFill>
              <a:latin typeface="黑体" panose="02010609060101010101" charset="-122"/>
              <a:ea typeface="黑体" panose="02010609060101010101" charset="-122"/>
            </a:rPr>
            <a:t>会议纪要</a:t>
          </a:r>
        </a:p>
      </xdr:txBody>
    </xdr:sp>
    <xdr:clientData/>
  </xdr:twoCellAnchor>
  <xdr:twoCellAnchor>
    <xdr:from>
      <xdr:col>4</xdr:col>
      <xdr:colOff>76200</xdr:colOff>
      <xdr:row>0</xdr:row>
      <xdr:rowOff>0</xdr:rowOff>
    </xdr:from>
    <xdr:to>
      <xdr:col>4</xdr:col>
      <xdr:colOff>942975</xdr:colOff>
      <xdr:row>0</xdr:row>
      <xdr:rowOff>9525</xdr:rowOff>
    </xdr:to>
    <xdr:pic>
      <xdr:nvPicPr>
        <xdr:cNvPr id="34" name="Picture 1"/>
        <xdr:cNvPicPr>
          <a:picLocks noChangeAspect="1" noChangeArrowheads="1"/>
        </xdr:cNvPicPr>
      </xdr:nvPicPr>
      <xdr:blipFill>
        <a:blip xmlns:r="http://schemas.openxmlformats.org/officeDocument/2006/relationships" r:embed="rId1" cstate="print"/>
        <a:srcRect/>
        <a:stretch>
          <a:fillRect/>
        </a:stretch>
      </xdr:blipFill>
      <xdr:spPr>
        <a:xfrm>
          <a:off x="4210050" y="0"/>
          <a:ext cx="866775" cy="9525"/>
        </a:xfrm>
        <a:prstGeom prst="rect">
          <a:avLst/>
        </a:prstGeom>
        <a:noFill/>
        <a:ln w="9525">
          <a:noFill/>
          <a:miter lim="800000"/>
          <a:headEnd/>
          <a:tailEnd/>
        </a:ln>
      </xdr:spPr>
    </xdr:pic>
    <xdr:clientData/>
  </xdr:twoCellAnchor>
  <xdr:twoCellAnchor>
    <xdr:from>
      <xdr:col>4</xdr:col>
      <xdr:colOff>1190625</xdr:colOff>
      <xdr:row>0</xdr:row>
      <xdr:rowOff>0</xdr:rowOff>
    </xdr:from>
    <xdr:to>
      <xdr:col>5</xdr:col>
      <xdr:colOff>381000</xdr:colOff>
      <xdr:row>0</xdr:row>
      <xdr:rowOff>9525</xdr:rowOff>
    </xdr:to>
    <xdr:sp macro="" textlink="">
      <xdr:nvSpPr>
        <xdr:cNvPr id="35" name="TextBox 34"/>
        <xdr:cNvSpPr txBox="1">
          <a:spLocks noChangeArrowheads="1"/>
        </xdr:cNvSpPr>
      </xdr:nvSpPr>
      <xdr:spPr>
        <a:xfrm>
          <a:off x="5324475" y="0"/>
          <a:ext cx="1304925" cy="9525"/>
        </a:xfrm>
        <a:prstGeom prst="rect">
          <a:avLst/>
        </a:prstGeom>
        <a:noFill/>
        <a:ln w="9525" cmpd="sng">
          <a:noFill/>
          <a:miter lim="800000"/>
        </a:ln>
      </xdr:spPr>
      <xdr:txBody>
        <a:bodyPr vertOverflow="clip" wrap="square" lIns="91440" tIns="45720" rIns="91440" bIns="45720" anchor="t" upright="1"/>
        <a:lstStyle/>
        <a:p>
          <a:pPr algn="ctr" rtl="0">
            <a:defRPr sz="1000"/>
          </a:pPr>
          <a:r>
            <a:rPr lang="zh-CN" altLang="en-US" sz="2200" b="1" i="0" strike="noStrike">
              <a:solidFill>
                <a:srgbClr val="000000"/>
              </a:solidFill>
              <a:latin typeface="黑体" panose="02010609060101010101" charset="-122"/>
              <a:ea typeface="黑体" panose="02010609060101010101" charset="-122"/>
            </a:rPr>
            <a:t>会议纪要</a:t>
          </a:r>
        </a:p>
      </xdr:txBody>
    </xdr:sp>
    <xdr:clientData/>
  </xdr:twoCellAnchor>
  <xdr:twoCellAnchor>
    <xdr:from>
      <xdr:col>4</xdr:col>
      <xdr:colOff>76200</xdr:colOff>
      <xdr:row>0</xdr:row>
      <xdr:rowOff>0</xdr:rowOff>
    </xdr:from>
    <xdr:to>
      <xdr:col>4</xdr:col>
      <xdr:colOff>942975</xdr:colOff>
      <xdr:row>0</xdr:row>
      <xdr:rowOff>9525</xdr:rowOff>
    </xdr:to>
    <xdr:pic>
      <xdr:nvPicPr>
        <xdr:cNvPr id="36" name="Picture 1"/>
        <xdr:cNvPicPr>
          <a:picLocks noChangeAspect="1" noChangeArrowheads="1"/>
        </xdr:cNvPicPr>
      </xdr:nvPicPr>
      <xdr:blipFill>
        <a:blip xmlns:r="http://schemas.openxmlformats.org/officeDocument/2006/relationships" r:embed="rId1" cstate="print"/>
        <a:srcRect/>
        <a:stretch>
          <a:fillRect/>
        </a:stretch>
      </xdr:blipFill>
      <xdr:spPr>
        <a:xfrm>
          <a:off x="4210050" y="0"/>
          <a:ext cx="866775" cy="9525"/>
        </a:xfrm>
        <a:prstGeom prst="rect">
          <a:avLst/>
        </a:prstGeom>
        <a:noFill/>
        <a:ln w="9525">
          <a:noFill/>
          <a:miter lim="800000"/>
          <a:headEnd/>
          <a:tailEnd/>
        </a:ln>
      </xdr:spPr>
    </xdr:pic>
    <xdr:clientData/>
  </xdr:twoCellAnchor>
  <xdr:twoCellAnchor>
    <xdr:from>
      <xdr:col>4</xdr:col>
      <xdr:colOff>1190625</xdr:colOff>
      <xdr:row>0</xdr:row>
      <xdr:rowOff>0</xdr:rowOff>
    </xdr:from>
    <xdr:to>
      <xdr:col>5</xdr:col>
      <xdr:colOff>381000</xdr:colOff>
      <xdr:row>0</xdr:row>
      <xdr:rowOff>9525</xdr:rowOff>
    </xdr:to>
    <xdr:sp macro="" textlink="">
      <xdr:nvSpPr>
        <xdr:cNvPr id="37" name="TextBox 36"/>
        <xdr:cNvSpPr txBox="1">
          <a:spLocks noChangeArrowheads="1"/>
        </xdr:cNvSpPr>
      </xdr:nvSpPr>
      <xdr:spPr>
        <a:xfrm>
          <a:off x="5324475" y="0"/>
          <a:ext cx="1304925" cy="9525"/>
        </a:xfrm>
        <a:prstGeom prst="rect">
          <a:avLst/>
        </a:prstGeom>
        <a:noFill/>
        <a:ln w="9525" cmpd="sng">
          <a:noFill/>
          <a:miter lim="800000"/>
        </a:ln>
      </xdr:spPr>
      <xdr:txBody>
        <a:bodyPr vertOverflow="clip" wrap="square" lIns="91440" tIns="45720" rIns="91440" bIns="45720" anchor="t" upright="1"/>
        <a:lstStyle/>
        <a:p>
          <a:pPr algn="ctr" rtl="0">
            <a:defRPr sz="1000"/>
          </a:pPr>
          <a:r>
            <a:rPr lang="zh-CN" altLang="en-US" sz="2200" b="1" i="0" strike="noStrike">
              <a:solidFill>
                <a:srgbClr val="000000"/>
              </a:solidFill>
              <a:latin typeface="黑体" panose="02010609060101010101" charset="-122"/>
              <a:ea typeface="黑体" panose="02010609060101010101" charset="-122"/>
            </a:rPr>
            <a:t>会议纪要</a:t>
          </a:r>
        </a:p>
      </xdr:txBody>
    </xdr:sp>
    <xdr:clientData/>
  </xdr:twoCellAnchor>
  <xdr:twoCellAnchor>
    <xdr:from>
      <xdr:col>4</xdr:col>
      <xdr:colOff>76200</xdr:colOff>
      <xdr:row>0</xdr:row>
      <xdr:rowOff>0</xdr:rowOff>
    </xdr:from>
    <xdr:to>
      <xdr:col>4</xdr:col>
      <xdr:colOff>942975</xdr:colOff>
      <xdr:row>0</xdr:row>
      <xdr:rowOff>9525</xdr:rowOff>
    </xdr:to>
    <xdr:pic>
      <xdr:nvPicPr>
        <xdr:cNvPr id="38" name="Picture 1"/>
        <xdr:cNvPicPr>
          <a:picLocks noChangeAspect="1" noChangeArrowheads="1"/>
        </xdr:cNvPicPr>
      </xdr:nvPicPr>
      <xdr:blipFill>
        <a:blip xmlns:r="http://schemas.openxmlformats.org/officeDocument/2006/relationships" r:embed="rId1" cstate="print"/>
        <a:srcRect/>
        <a:stretch>
          <a:fillRect/>
        </a:stretch>
      </xdr:blipFill>
      <xdr:spPr>
        <a:xfrm>
          <a:off x="4210050" y="0"/>
          <a:ext cx="866775" cy="9525"/>
        </a:xfrm>
        <a:prstGeom prst="rect">
          <a:avLst/>
        </a:prstGeom>
        <a:noFill/>
        <a:ln w="9525">
          <a:noFill/>
          <a:miter lim="800000"/>
          <a:headEnd/>
          <a:tailEnd/>
        </a:ln>
      </xdr:spPr>
    </xdr:pic>
    <xdr:clientData/>
  </xdr:twoCellAnchor>
  <xdr:twoCellAnchor>
    <xdr:from>
      <xdr:col>4</xdr:col>
      <xdr:colOff>1190625</xdr:colOff>
      <xdr:row>0</xdr:row>
      <xdr:rowOff>0</xdr:rowOff>
    </xdr:from>
    <xdr:to>
      <xdr:col>5</xdr:col>
      <xdr:colOff>381000</xdr:colOff>
      <xdr:row>0</xdr:row>
      <xdr:rowOff>9525</xdr:rowOff>
    </xdr:to>
    <xdr:sp macro="" textlink="">
      <xdr:nvSpPr>
        <xdr:cNvPr id="39" name="TextBox 38"/>
        <xdr:cNvSpPr txBox="1">
          <a:spLocks noChangeArrowheads="1"/>
        </xdr:cNvSpPr>
      </xdr:nvSpPr>
      <xdr:spPr>
        <a:xfrm>
          <a:off x="5324475" y="0"/>
          <a:ext cx="1304925" cy="9525"/>
        </a:xfrm>
        <a:prstGeom prst="rect">
          <a:avLst/>
        </a:prstGeom>
        <a:noFill/>
        <a:ln w="9525" cmpd="sng">
          <a:noFill/>
          <a:miter lim="800000"/>
        </a:ln>
      </xdr:spPr>
      <xdr:txBody>
        <a:bodyPr vertOverflow="clip" wrap="square" lIns="91440" tIns="45720" rIns="91440" bIns="45720" anchor="t" upright="1"/>
        <a:lstStyle/>
        <a:p>
          <a:pPr algn="ctr" rtl="0">
            <a:defRPr sz="1000"/>
          </a:pPr>
          <a:r>
            <a:rPr lang="zh-CN" altLang="en-US" sz="2200" b="1" i="0" strike="noStrike">
              <a:solidFill>
                <a:srgbClr val="000000"/>
              </a:solidFill>
              <a:latin typeface="黑体" panose="02010609060101010101" charset="-122"/>
              <a:ea typeface="黑体" panose="02010609060101010101" charset="-122"/>
            </a:rPr>
            <a:t>会议纪要</a:t>
          </a:r>
        </a:p>
      </xdr:txBody>
    </xdr:sp>
    <xdr:clientData/>
  </xdr:twoCellAnchor>
  <xdr:twoCellAnchor>
    <xdr:from>
      <xdr:col>4</xdr:col>
      <xdr:colOff>76200</xdr:colOff>
      <xdr:row>0</xdr:row>
      <xdr:rowOff>0</xdr:rowOff>
    </xdr:from>
    <xdr:to>
      <xdr:col>4</xdr:col>
      <xdr:colOff>942975</xdr:colOff>
      <xdr:row>0</xdr:row>
      <xdr:rowOff>9525</xdr:rowOff>
    </xdr:to>
    <xdr:pic>
      <xdr:nvPicPr>
        <xdr:cNvPr id="40" name="Picture 1"/>
        <xdr:cNvPicPr>
          <a:picLocks noChangeAspect="1" noChangeArrowheads="1"/>
        </xdr:cNvPicPr>
      </xdr:nvPicPr>
      <xdr:blipFill>
        <a:blip xmlns:r="http://schemas.openxmlformats.org/officeDocument/2006/relationships" r:embed="rId1" cstate="print"/>
        <a:srcRect/>
        <a:stretch>
          <a:fillRect/>
        </a:stretch>
      </xdr:blipFill>
      <xdr:spPr>
        <a:xfrm>
          <a:off x="4210050" y="0"/>
          <a:ext cx="866775" cy="9525"/>
        </a:xfrm>
        <a:prstGeom prst="rect">
          <a:avLst/>
        </a:prstGeom>
        <a:noFill/>
        <a:ln w="9525">
          <a:noFill/>
          <a:miter lim="800000"/>
          <a:headEnd/>
          <a:tailEnd/>
        </a:ln>
      </xdr:spPr>
    </xdr:pic>
    <xdr:clientData/>
  </xdr:twoCellAnchor>
  <xdr:twoCellAnchor>
    <xdr:from>
      <xdr:col>4</xdr:col>
      <xdr:colOff>1190625</xdr:colOff>
      <xdr:row>0</xdr:row>
      <xdr:rowOff>0</xdr:rowOff>
    </xdr:from>
    <xdr:to>
      <xdr:col>5</xdr:col>
      <xdr:colOff>381000</xdr:colOff>
      <xdr:row>0</xdr:row>
      <xdr:rowOff>9525</xdr:rowOff>
    </xdr:to>
    <xdr:sp macro="" textlink="">
      <xdr:nvSpPr>
        <xdr:cNvPr id="41" name="TextBox 40"/>
        <xdr:cNvSpPr txBox="1">
          <a:spLocks noChangeArrowheads="1"/>
        </xdr:cNvSpPr>
      </xdr:nvSpPr>
      <xdr:spPr>
        <a:xfrm>
          <a:off x="5324475" y="0"/>
          <a:ext cx="1304925" cy="9525"/>
        </a:xfrm>
        <a:prstGeom prst="rect">
          <a:avLst/>
        </a:prstGeom>
        <a:noFill/>
        <a:ln w="9525" cmpd="sng">
          <a:noFill/>
          <a:miter lim="800000"/>
        </a:ln>
      </xdr:spPr>
      <xdr:txBody>
        <a:bodyPr vertOverflow="clip" wrap="square" lIns="91440" tIns="45720" rIns="91440" bIns="45720" anchor="t" upright="1"/>
        <a:lstStyle/>
        <a:p>
          <a:pPr algn="ctr" rtl="0">
            <a:defRPr sz="1000"/>
          </a:pPr>
          <a:r>
            <a:rPr lang="zh-CN" altLang="en-US" sz="2200" b="1" i="0" strike="noStrike">
              <a:solidFill>
                <a:srgbClr val="000000"/>
              </a:solidFill>
              <a:latin typeface="黑体" panose="02010609060101010101" charset="-122"/>
              <a:ea typeface="黑体" panose="02010609060101010101" charset="-122"/>
            </a:rPr>
            <a:t>会议纪要</a:t>
          </a:r>
        </a:p>
      </xdr:txBody>
    </xdr:sp>
    <xdr:clientData/>
  </xdr:twoCellAnchor>
  <xdr:twoCellAnchor>
    <xdr:from>
      <xdr:col>4</xdr:col>
      <xdr:colOff>76200</xdr:colOff>
      <xdr:row>0</xdr:row>
      <xdr:rowOff>0</xdr:rowOff>
    </xdr:from>
    <xdr:to>
      <xdr:col>4</xdr:col>
      <xdr:colOff>942975</xdr:colOff>
      <xdr:row>0</xdr:row>
      <xdr:rowOff>9525</xdr:rowOff>
    </xdr:to>
    <xdr:pic>
      <xdr:nvPicPr>
        <xdr:cNvPr id="42" name="Picture 1"/>
        <xdr:cNvPicPr>
          <a:picLocks noChangeAspect="1" noChangeArrowheads="1"/>
        </xdr:cNvPicPr>
      </xdr:nvPicPr>
      <xdr:blipFill>
        <a:blip xmlns:r="http://schemas.openxmlformats.org/officeDocument/2006/relationships" r:embed="rId1" cstate="print"/>
        <a:srcRect/>
        <a:stretch>
          <a:fillRect/>
        </a:stretch>
      </xdr:blipFill>
      <xdr:spPr>
        <a:xfrm>
          <a:off x="4210050" y="0"/>
          <a:ext cx="866775" cy="9525"/>
        </a:xfrm>
        <a:prstGeom prst="rect">
          <a:avLst/>
        </a:prstGeom>
        <a:noFill/>
        <a:ln w="9525">
          <a:noFill/>
          <a:miter lim="800000"/>
          <a:headEnd/>
          <a:tailEnd/>
        </a:ln>
      </xdr:spPr>
    </xdr:pic>
    <xdr:clientData/>
  </xdr:twoCellAnchor>
  <xdr:twoCellAnchor>
    <xdr:from>
      <xdr:col>4</xdr:col>
      <xdr:colOff>1190625</xdr:colOff>
      <xdr:row>0</xdr:row>
      <xdr:rowOff>0</xdr:rowOff>
    </xdr:from>
    <xdr:to>
      <xdr:col>5</xdr:col>
      <xdr:colOff>381000</xdr:colOff>
      <xdr:row>0</xdr:row>
      <xdr:rowOff>9525</xdr:rowOff>
    </xdr:to>
    <xdr:sp macro="" textlink="">
      <xdr:nvSpPr>
        <xdr:cNvPr id="43" name="TextBox 42"/>
        <xdr:cNvSpPr txBox="1">
          <a:spLocks noChangeArrowheads="1"/>
        </xdr:cNvSpPr>
      </xdr:nvSpPr>
      <xdr:spPr>
        <a:xfrm>
          <a:off x="5324475" y="0"/>
          <a:ext cx="1304925" cy="9525"/>
        </a:xfrm>
        <a:prstGeom prst="rect">
          <a:avLst/>
        </a:prstGeom>
        <a:noFill/>
        <a:ln w="9525" cmpd="sng">
          <a:noFill/>
          <a:miter lim="800000"/>
        </a:ln>
      </xdr:spPr>
      <xdr:txBody>
        <a:bodyPr vertOverflow="clip" wrap="square" lIns="91440" tIns="45720" rIns="91440" bIns="45720" anchor="t" upright="1"/>
        <a:lstStyle/>
        <a:p>
          <a:pPr algn="ctr" rtl="0">
            <a:defRPr sz="1000"/>
          </a:pPr>
          <a:r>
            <a:rPr lang="zh-CN" altLang="en-US" sz="2200" b="1" i="0" strike="noStrike">
              <a:solidFill>
                <a:srgbClr val="000000"/>
              </a:solidFill>
              <a:latin typeface="黑体" panose="02010609060101010101" charset="-122"/>
              <a:ea typeface="黑体" panose="02010609060101010101" charset="-122"/>
            </a:rPr>
            <a:t>会议纪要</a:t>
          </a:r>
        </a:p>
      </xdr:txBody>
    </xdr:sp>
    <xdr:clientData/>
  </xdr:twoCellAnchor>
  <xdr:twoCellAnchor>
    <xdr:from>
      <xdr:col>4</xdr:col>
      <xdr:colOff>76200</xdr:colOff>
      <xdr:row>0</xdr:row>
      <xdr:rowOff>0</xdr:rowOff>
    </xdr:from>
    <xdr:to>
      <xdr:col>4</xdr:col>
      <xdr:colOff>942975</xdr:colOff>
      <xdr:row>0</xdr:row>
      <xdr:rowOff>9525</xdr:rowOff>
    </xdr:to>
    <xdr:pic>
      <xdr:nvPicPr>
        <xdr:cNvPr id="44" name="Picture 1"/>
        <xdr:cNvPicPr>
          <a:picLocks noChangeAspect="1" noChangeArrowheads="1"/>
        </xdr:cNvPicPr>
      </xdr:nvPicPr>
      <xdr:blipFill>
        <a:blip xmlns:r="http://schemas.openxmlformats.org/officeDocument/2006/relationships" r:embed="rId1" cstate="print"/>
        <a:srcRect/>
        <a:stretch>
          <a:fillRect/>
        </a:stretch>
      </xdr:blipFill>
      <xdr:spPr>
        <a:xfrm>
          <a:off x="4210050" y="0"/>
          <a:ext cx="866775" cy="9525"/>
        </a:xfrm>
        <a:prstGeom prst="rect">
          <a:avLst/>
        </a:prstGeom>
        <a:noFill/>
        <a:ln w="9525">
          <a:noFill/>
          <a:miter lim="800000"/>
          <a:headEnd/>
          <a:tailEnd/>
        </a:ln>
      </xdr:spPr>
    </xdr:pic>
    <xdr:clientData/>
  </xdr:twoCellAnchor>
  <xdr:twoCellAnchor>
    <xdr:from>
      <xdr:col>4</xdr:col>
      <xdr:colOff>1190625</xdr:colOff>
      <xdr:row>0</xdr:row>
      <xdr:rowOff>0</xdr:rowOff>
    </xdr:from>
    <xdr:to>
      <xdr:col>5</xdr:col>
      <xdr:colOff>381000</xdr:colOff>
      <xdr:row>0</xdr:row>
      <xdr:rowOff>9525</xdr:rowOff>
    </xdr:to>
    <xdr:sp macro="" textlink="">
      <xdr:nvSpPr>
        <xdr:cNvPr id="45" name="TextBox 44"/>
        <xdr:cNvSpPr txBox="1">
          <a:spLocks noChangeArrowheads="1"/>
        </xdr:cNvSpPr>
      </xdr:nvSpPr>
      <xdr:spPr>
        <a:xfrm>
          <a:off x="5324475" y="0"/>
          <a:ext cx="1304925" cy="9525"/>
        </a:xfrm>
        <a:prstGeom prst="rect">
          <a:avLst/>
        </a:prstGeom>
        <a:noFill/>
        <a:ln w="9525" cmpd="sng">
          <a:noFill/>
          <a:miter lim="800000"/>
        </a:ln>
      </xdr:spPr>
      <xdr:txBody>
        <a:bodyPr vertOverflow="clip" wrap="square" lIns="91440" tIns="45720" rIns="91440" bIns="45720" anchor="t" upright="1"/>
        <a:lstStyle/>
        <a:p>
          <a:pPr algn="ctr" rtl="0">
            <a:defRPr sz="1000"/>
          </a:pPr>
          <a:r>
            <a:rPr lang="zh-CN" altLang="en-US" sz="2200" b="1" i="0" strike="noStrike">
              <a:solidFill>
                <a:srgbClr val="000000"/>
              </a:solidFill>
              <a:latin typeface="黑体" panose="02010609060101010101" charset="-122"/>
              <a:ea typeface="黑体" panose="02010609060101010101" charset="-122"/>
            </a:rPr>
            <a:t>会议纪要</a:t>
          </a:r>
        </a:p>
      </xdr:txBody>
    </xdr:sp>
    <xdr:clientData/>
  </xdr:twoCellAnchor>
  <xdr:twoCellAnchor>
    <xdr:from>
      <xdr:col>4</xdr:col>
      <xdr:colOff>76200</xdr:colOff>
      <xdr:row>0</xdr:row>
      <xdr:rowOff>0</xdr:rowOff>
    </xdr:from>
    <xdr:to>
      <xdr:col>4</xdr:col>
      <xdr:colOff>942975</xdr:colOff>
      <xdr:row>0</xdr:row>
      <xdr:rowOff>9525</xdr:rowOff>
    </xdr:to>
    <xdr:pic>
      <xdr:nvPicPr>
        <xdr:cNvPr id="46" name="Picture 1"/>
        <xdr:cNvPicPr>
          <a:picLocks noChangeAspect="1" noChangeArrowheads="1"/>
        </xdr:cNvPicPr>
      </xdr:nvPicPr>
      <xdr:blipFill>
        <a:blip xmlns:r="http://schemas.openxmlformats.org/officeDocument/2006/relationships" r:embed="rId1" cstate="print"/>
        <a:srcRect/>
        <a:stretch>
          <a:fillRect/>
        </a:stretch>
      </xdr:blipFill>
      <xdr:spPr>
        <a:xfrm>
          <a:off x="4210050" y="0"/>
          <a:ext cx="866775" cy="9525"/>
        </a:xfrm>
        <a:prstGeom prst="rect">
          <a:avLst/>
        </a:prstGeom>
        <a:noFill/>
        <a:ln w="9525">
          <a:noFill/>
          <a:miter lim="800000"/>
          <a:headEnd/>
          <a:tailEnd/>
        </a:ln>
      </xdr:spPr>
    </xdr:pic>
    <xdr:clientData/>
  </xdr:twoCellAnchor>
  <xdr:twoCellAnchor>
    <xdr:from>
      <xdr:col>4</xdr:col>
      <xdr:colOff>1190625</xdr:colOff>
      <xdr:row>0</xdr:row>
      <xdr:rowOff>0</xdr:rowOff>
    </xdr:from>
    <xdr:to>
      <xdr:col>5</xdr:col>
      <xdr:colOff>381000</xdr:colOff>
      <xdr:row>0</xdr:row>
      <xdr:rowOff>9525</xdr:rowOff>
    </xdr:to>
    <xdr:sp macro="" textlink="">
      <xdr:nvSpPr>
        <xdr:cNvPr id="47" name="TextBox 46"/>
        <xdr:cNvSpPr txBox="1">
          <a:spLocks noChangeArrowheads="1"/>
        </xdr:cNvSpPr>
      </xdr:nvSpPr>
      <xdr:spPr>
        <a:xfrm>
          <a:off x="5324475" y="0"/>
          <a:ext cx="1304925" cy="9525"/>
        </a:xfrm>
        <a:prstGeom prst="rect">
          <a:avLst/>
        </a:prstGeom>
        <a:noFill/>
        <a:ln w="9525" cmpd="sng">
          <a:noFill/>
          <a:miter lim="800000"/>
        </a:ln>
      </xdr:spPr>
      <xdr:txBody>
        <a:bodyPr vertOverflow="clip" wrap="square" lIns="91440" tIns="45720" rIns="91440" bIns="45720" anchor="t" upright="1"/>
        <a:lstStyle/>
        <a:p>
          <a:pPr algn="ctr" rtl="0">
            <a:defRPr sz="1000"/>
          </a:pPr>
          <a:r>
            <a:rPr lang="zh-CN" altLang="en-US" sz="2200" b="1" i="0" strike="noStrike">
              <a:solidFill>
                <a:srgbClr val="000000"/>
              </a:solidFill>
              <a:latin typeface="黑体" panose="02010609060101010101" charset="-122"/>
              <a:ea typeface="黑体" panose="02010609060101010101" charset="-122"/>
            </a:rPr>
            <a:t>会议纪要</a:t>
          </a:r>
        </a:p>
      </xdr:txBody>
    </xdr:sp>
    <xdr:clientData/>
  </xdr:twoCellAnchor>
  <xdr:twoCellAnchor>
    <xdr:from>
      <xdr:col>4</xdr:col>
      <xdr:colOff>76200</xdr:colOff>
      <xdr:row>0</xdr:row>
      <xdr:rowOff>0</xdr:rowOff>
    </xdr:from>
    <xdr:to>
      <xdr:col>4</xdr:col>
      <xdr:colOff>942975</xdr:colOff>
      <xdr:row>0</xdr:row>
      <xdr:rowOff>9525</xdr:rowOff>
    </xdr:to>
    <xdr:pic>
      <xdr:nvPicPr>
        <xdr:cNvPr id="48" name="Picture 1"/>
        <xdr:cNvPicPr>
          <a:picLocks noChangeAspect="1" noChangeArrowheads="1"/>
        </xdr:cNvPicPr>
      </xdr:nvPicPr>
      <xdr:blipFill>
        <a:blip xmlns:r="http://schemas.openxmlformats.org/officeDocument/2006/relationships" r:embed="rId1" cstate="print"/>
        <a:srcRect/>
        <a:stretch>
          <a:fillRect/>
        </a:stretch>
      </xdr:blipFill>
      <xdr:spPr>
        <a:xfrm>
          <a:off x="4210050" y="0"/>
          <a:ext cx="866775" cy="9525"/>
        </a:xfrm>
        <a:prstGeom prst="rect">
          <a:avLst/>
        </a:prstGeom>
        <a:noFill/>
        <a:ln w="9525">
          <a:noFill/>
          <a:miter lim="800000"/>
          <a:headEnd/>
          <a:tailEnd/>
        </a:ln>
      </xdr:spPr>
    </xdr:pic>
    <xdr:clientData/>
  </xdr:twoCellAnchor>
  <xdr:twoCellAnchor>
    <xdr:from>
      <xdr:col>4</xdr:col>
      <xdr:colOff>1190625</xdr:colOff>
      <xdr:row>0</xdr:row>
      <xdr:rowOff>0</xdr:rowOff>
    </xdr:from>
    <xdr:to>
      <xdr:col>5</xdr:col>
      <xdr:colOff>381000</xdr:colOff>
      <xdr:row>0</xdr:row>
      <xdr:rowOff>9525</xdr:rowOff>
    </xdr:to>
    <xdr:sp macro="" textlink="">
      <xdr:nvSpPr>
        <xdr:cNvPr id="49" name="TextBox 48"/>
        <xdr:cNvSpPr txBox="1">
          <a:spLocks noChangeArrowheads="1"/>
        </xdr:cNvSpPr>
      </xdr:nvSpPr>
      <xdr:spPr>
        <a:xfrm>
          <a:off x="5324475" y="0"/>
          <a:ext cx="1304925" cy="9525"/>
        </a:xfrm>
        <a:prstGeom prst="rect">
          <a:avLst/>
        </a:prstGeom>
        <a:noFill/>
        <a:ln w="9525" cmpd="sng">
          <a:noFill/>
          <a:miter lim="800000"/>
        </a:ln>
      </xdr:spPr>
      <xdr:txBody>
        <a:bodyPr vertOverflow="clip" wrap="square" lIns="91440" tIns="45720" rIns="91440" bIns="45720" anchor="t" upright="1"/>
        <a:lstStyle/>
        <a:p>
          <a:pPr algn="ctr" rtl="0">
            <a:defRPr sz="1000"/>
          </a:pPr>
          <a:r>
            <a:rPr lang="zh-CN" altLang="en-US" sz="2200" b="1" i="0" strike="noStrike">
              <a:solidFill>
                <a:srgbClr val="000000"/>
              </a:solidFill>
              <a:latin typeface="黑体" panose="02010609060101010101" charset="-122"/>
              <a:ea typeface="黑体" panose="02010609060101010101" charset="-122"/>
            </a:rPr>
            <a:t>会议纪要</a:t>
          </a:r>
        </a:p>
      </xdr:txBody>
    </xdr:sp>
    <xdr:clientData/>
  </xdr:twoCellAnchor>
  <xdr:twoCellAnchor>
    <xdr:from>
      <xdr:col>4</xdr:col>
      <xdr:colOff>76200</xdr:colOff>
      <xdr:row>0</xdr:row>
      <xdr:rowOff>0</xdr:rowOff>
    </xdr:from>
    <xdr:to>
      <xdr:col>4</xdr:col>
      <xdr:colOff>942975</xdr:colOff>
      <xdr:row>0</xdr:row>
      <xdr:rowOff>9525</xdr:rowOff>
    </xdr:to>
    <xdr:pic>
      <xdr:nvPicPr>
        <xdr:cNvPr id="50" name="Picture 1"/>
        <xdr:cNvPicPr>
          <a:picLocks noChangeAspect="1" noChangeArrowheads="1"/>
        </xdr:cNvPicPr>
      </xdr:nvPicPr>
      <xdr:blipFill>
        <a:blip xmlns:r="http://schemas.openxmlformats.org/officeDocument/2006/relationships" r:embed="rId1" cstate="print"/>
        <a:srcRect/>
        <a:stretch>
          <a:fillRect/>
        </a:stretch>
      </xdr:blipFill>
      <xdr:spPr>
        <a:xfrm>
          <a:off x="4210050" y="0"/>
          <a:ext cx="866775" cy="9525"/>
        </a:xfrm>
        <a:prstGeom prst="rect">
          <a:avLst/>
        </a:prstGeom>
        <a:noFill/>
        <a:ln w="9525">
          <a:noFill/>
          <a:miter lim="800000"/>
          <a:headEnd/>
          <a:tailEnd/>
        </a:ln>
      </xdr:spPr>
    </xdr:pic>
    <xdr:clientData/>
  </xdr:twoCellAnchor>
  <xdr:twoCellAnchor>
    <xdr:from>
      <xdr:col>4</xdr:col>
      <xdr:colOff>1190625</xdr:colOff>
      <xdr:row>0</xdr:row>
      <xdr:rowOff>0</xdr:rowOff>
    </xdr:from>
    <xdr:to>
      <xdr:col>5</xdr:col>
      <xdr:colOff>381000</xdr:colOff>
      <xdr:row>0</xdr:row>
      <xdr:rowOff>9525</xdr:rowOff>
    </xdr:to>
    <xdr:sp macro="" textlink="">
      <xdr:nvSpPr>
        <xdr:cNvPr id="51" name="TextBox 50"/>
        <xdr:cNvSpPr txBox="1">
          <a:spLocks noChangeArrowheads="1"/>
        </xdr:cNvSpPr>
      </xdr:nvSpPr>
      <xdr:spPr>
        <a:xfrm>
          <a:off x="5324475" y="0"/>
          <a:ext cx="1304925" cy="9525"/>
        </a:xfrm>
        <a:prstGeom prst="rect">
          <a:avLst/>
        </a:prstGeom>
        <a:noFill/>
        <a:ln w="9525" cmpd="sng">
          <a:noFill/>
          <a:miter lim="800000"/>
        </a:ln>
      </xdr:spPr>
      <xdr:txBody>
        <a:bodyPr vertOverflow="clip" wrap="square" lIns="91440" tIns="45720" rIns="91440" bIns="45720" anchor="t" upright="1"/>
        <a:lstStyle/>
        <a:p>
          <a:pPr algn="ctr" rtl="0">
            <a:defRPr sz="1000"/>
          </a:pPr>
          <a:r>
            <a:rPr lang="zh-CN" altLang="en-US" sz="2200" b="1" i="0" strike="noStrike">
              <a:solidFill>
                <a:srgbClr val="000000"/>
              </a:solidFill>
              <a:latin typeface="黑体" panose="02010609060101010101" charset="-122"/>
              <a:ea typeface="黑体" panose="02010609060101010101" charset="-122"/>
            </a:rPr>
            <a:t>会议纪要</a:t>
          </a:r>
        </a:p>
      </xdr:txBody>
    </xdr:sp>
    <xdr:clientData/>
  </xdr:twoCellAnchor>
  <xdr:twoCellAnchor>
    <xdr:from>
      <xdr:col>4</xdr:col>
      <xdr:colOff>76200</xdr:colOff>
      <xdr:row>0</xdr:row>
      <xdr:rowOff>0</xdr:rowOff>
    </xdr:from>
    <xdr:to>
      <xdr:col>4</xdr:col>
      <xdr:colOff>942975</xdr:colOff>
      <xdr:row>0</xdr:row>
      <xdr:rowOff>9525</xdr:rowOff>
    </xdr:to>
    <xdr:pic>
      <xdr:nvPicPr>
        <xdr:cNvPr id="52" name="Picture 1"/>
        <xdr:cNvPicPr>
          <a:picLocks noChangeAspect="1" noChangeArrowheads="1"/>
        </xdr:cNvPicPr>
      </xdr:nvPicPr>
      <xdr:blipFill>
        <a:blip xmlns:r="http://schemas.openxmlformats.org/officeDocument/2006/relationships" r:embed="rId1" cstate="print"/>
        <a:srcRect/>
        <a:stretch>
          <a:fillRect/>
        </a:stretch>
      </xdr:blipFill>
      <xdr:spPr>
        <a:xfrm>
          <a:off x="4210050" y="0"/>
          <a:ext cx="866775" cy="9525"/>
        </a:xfrm>
        <a:prstGeom prst="rect">
          <a:avLst/>
        </a:prstGeom>
        <a:noFill/>
        <a:ln w="9525">
          <a:noFill/>
          <a:miter lim="800000"/>
          <a:headEnd/>
          <a:tailEnd/>
        </a:ln>
      </xdr:spPr>
    </xdr:pic>
    <xdr:clientData/>
  </xdr:twoCellAnchor>
  <xdr:twoCellAnchor>
    <xdr:from>
      <xdr:col>4</xdr:col>
      <xdr:colOff>1190625</xdr:colOff>
      <xdr:row>0</xdr:row>
      <xdr:rowOff>0</xdr:rowOff>
    </xdr:from>
    <xdr:to>
      <xdr:col>5</xdr:col>
      <xdr:colOff>381000</xdr:colOff>
      <xdr:row>0</xdr:row>
      <xdr:rowOff>9525</xdr:rowOff>
    </xdr:to>
    <xdr:sp macro="" textlink="">
      <xdr:nvSpPr>
        <xdr:cNvPr id="53" name="TextBox 52"/>
        <xdr:cNvSpPr txBox="1">
          <a:spLocks noChangeArrowheads="1"/>
        </xdr:cNvSpPr>
      </xdr:nvSpPr>
      <xdr:spPr>
        <a:xfrm>
          <a:off x="5324475" y="0"/>
          <a:ext cx="1304925" cy="9525"/>
        </a:xfrm>
        <a:prstGeom prst="rect">
          <a:avLst/>
        </a:prstGeom>
        <a:noFill/>
        <a:ln w="9525" cmpd="sng">
          <a:noFill/>
          <a:miter lim="800000"/>
        </a:ln>
      </xdr:spPr>
      <xdr:txBody>
        <a:bodyPr vertOverflow="clip" wrap="square" lIns="91440" tIns="45720" rIns="91440" bIns="45720" anchor="t" upright="1"/>
        <a:lstStyle/>
        <a:p>
          <a:pPr algn="ctr" rtl="0">
            <a:defRPr sz="1000"/>
          </a:pPr>
          <a:r>
            <a:rPr lang="zh-CN" altLang="en-US" sz="2200" b="1" i="0" strike="noStrike">
              <a:solidFill>
                <a:srgbClr val="000000"/>
              </a:solidFill>
              <a:latin typeface="黑体" panose="02010609060101010101" charset="-122"/>
              <a:ea typeface="黑体" panose="02010609060101010101" charset="-122"/>
            </a:rPr>
            <a:t>会议纪要</a:t>
          </a:r>
        </a:p>
      </xdr:txBody>
    </xdr:sp>
    <xdr:clientData/>
  </xdr:twoCellAnchor>
  <xdr:twoCellAnchor>
    <xdr:from>
      <xdr:col>4</xdr:col>
      <xdr:colOff>76200</xdr:colOff>
      <xdr:row>0</xdr:row>
      <xdr:rowOff>0</xdr:rowOff>
    </xdr:from>
    <xdr:to>
      <xdr:col>4</xdr:col>
      <xdr:colOff>942975</xdr:colOff>
      <xdr:row>0</xdr:row>
      <xdr:rowOff>9525</xdr:rowOff>
    </xdr:to>
    <xdr:pic>
      <xdr:nvPicPr>
        <xdr:cNvPr id="54" name="Picture 1"/>
        <xdr:cNvPicPr>
          <a:picLocks noChangeAspect="1" noChangeArrowheads="1"/>
        </xdr:cNvPicPr>
      </xdr:nvPicPr>
      <xdr:blipFill>
        <a:blip xmlns:r="http://schemas.openxmlformats.org/officeDocument/2006/relationships" r:embed="rId1" cstate="print"/>
        <a:srcRect/>
        <a:stretch>
          <a:fillRect/>
        </a:stretch>
      </xdr:blipFill>
      <xdr:spPr>
        <a:xfrm>
          <a:off x="4210050" y="0"/>
          <a:ext cx="866775" cy="9525"/>
        </a:xfrm>
        <a:prstGeom prst="rect">
          <a:avLst/>
        </a:prstGeom>
        <a:noFill/>
        <a:ln w="9525">
          <a:noFill/>
          <a:miter lim="800000"/>
          <a:headEnd/>
          <a:tailEnd/>
        </a:ln>
      </xdr:spPr>
    </xdr:pic>
    <xdr:clientData/>
  </xdr:twoCellAnchor>
  <xdr:twoCellAnchor>
    <xdr:from>
      <xdr:col>4</xdr:col>
      <xdr:colOff>1190625</xdr:colOff>
      <xdr:row>0</xdr:row>
      <xdr:rowOff>0</xdr:rowOff>
    </xdr:from>
    <xdr:to>
      <xdr:col>5</xdr:col>
      <xdr:colOff>381000</xdr:colOff>
      <xdr:row>0</xdr:row>
      <xdr:rowOff>9525</xdr:rowOff>
    </xdr:to>
    <xdr:sp macro="" textlink="">
      <xdr:nvSpPr>
        <xdr:cNvPr id="55" name="TextBox 54"/>
        <xdr:cNvSpPr txBox="1">
          <a:spLocks noChangeArrowheads="1"/>
        </xdr:cNvSpPr>
      </xdr:nvSpPr>
      <xdr:spPr>
        <a:xfrm>
          <a:off x="5324475" y="0"/>
          <a:ext cx="1304925" cy="9525"/>
        </a:xfrm>
        <a:prstGeom prst="rect">
          <a:avLst/>
        </a:prstGeom>
        <a:noFill/>
        <a:ln w="9525" cmpd="sng">
          <a:noFill/>
          <a:miter lim="800000"/>
        </a:ln>
      </xdr:spPr>
      <xdr:txBody>
        <a:bodyPr vertOverflow="clip" wrap="square" lIns="91440" tIns="45720" rIns="91440" bIns="45720" anchor="t" upright="1"/>
        <a:lstStyle/>
        <a:p>
          <a:pPr algn="ctr" rtl="0">
            <a:defRPr sz="1000"/>
          </a:pPr>
          <a:r>
            <a:rPr lang="zh-CN" altLang="en-US" sz="2200" b="1" i="0" strike="noStrike">
              <a:solidFill>
                <a:srgbClr val="000000"/>
              </a:solidFill>
              <a:latin typeface="黑体" panose="02010609060101010101" charset="-122"/>
              <a:ea typeface="黑体" panose="02010609060101010101" charset="-122"/>
            </a:rPr>
            <a:t>会议纪要</a:t>
          </a:r>
        </a:p>
      </xdr:txBody>
    </xdr:sp>
    <xdr:clientData/>
  </xdr:twoCellAnchor>
  <xdr:twoCellAnchor>
    <xdr:from>
      <xdr:col>4</xdr:col>
      <xdr:colOff>76200</xdr:colOff>
      <xdr:row>0</xdr:row>
      <xdr:rowOff>0</xdr:rowOff>
    </xdr:from>
    <xdr:to>
      <xdr:col>4</xdr:col>
      <xdr:colOff>942975</xdr:colOff>
      <xdr:row>0</xdr:row>
      <xdr:rowOff>9525</xdr:rowOff>
    </xdr:to>
    <xdr:pic>
      <xdr:nvPicPr>
        <xdr:cNvPr id="56" name="Picture 1"/>
        <xdr:cNvPicPr>
          <a:picLocks noChangeAspect="1" noChangeArrowheads="1"/>
        </xdr:cNvPicPr>
      </xdr:nvPicPr>
      <xdr:blipFill>
        <a:blip xmlns:r="http://schemas.openxmlformats.org/officeDocument/2006/relationships" r:embed="rId1" cstate="print"/>
        <a:srcRect/>
        <a:stretch>
          <a:fillRect/>
        </a:stretch>
      </xdr:blipFill>
      <xdr:spPr>
        <a:xfrm>
          <a:off x="4210050" y="0"/>
          <a:ext cx="866775" cy="9525"/>
        </a:xfrm>
        <a:prstGeom prst="rect">
          <a:avLst/>
        </a:prstGeom>
        <a:noFill/>
        <a:ln w="9525">
          <a:noFill/>
          <a:miter lim="800000"/>
          <a:headEnd/>
          <a:tailEnd/>
        </a:ln>
      </xdr:spPr>
    </xdr:pic>
    <xdr:clientData/>
  </xdr:twoCellAnchor>
  <xdr:twoCellAnchor>
    <xdr:from>
      <xdr:col>4</xdr:col>
      <xdr:colOff>1190625</xdr:colOff>
      <xdr:row>0</xdr:row>
      <xdr:rowOff>0</xdr:rowOff>
    </xdr:from>
    <xdr:to>
      <xdr:col>5</xdr:col>
      <xdr:colOff>381000</xdr:colOff>
      <xdr:row>0</xdr:row>
      <xdr:rowOff>9525</xdr:rowOff>
    </xdr:to>
    <xdr:sp macro="" textlink="">
      <xdr:nvSpPr>
        <xdr:cNvPr id="57" name="TextBox 56"/>
        <xdr:cNvSpPr txBox="1">
          <a:spLocks noChangeArrowheads="1"/>
        </xdr:cNvSpPr>
      </xdr:nvSpPr>
      <xdr:spPr>
        <a:xfrm>
          <a:off x="5324475" y="0"/>
          <a:ext cx="1304925" cy="9525"/>
        </a:xfrm>
        <a:prstGeom prst="rect">
          <a:avLst/>
        </a:prstGeom>
        <a:noFill/>
        <a:ln w="9525" cmpd="sng">
          <a:noFill/>
          <a:miter lim="800000"/>
        </a:ln>
      </xdr:spPr>
      <xdr:txBody>
        <a:bodyPr vertOverflow="clip" wrap="square" lIns="91440" tIns="45720" rIns="91440" bIns="45720" anchor="t" upright="1"/>
        <a:lstStyle/>
        <a:p>
          <a:pPr algn="ctr" rtl="0">
            <a:defRPr sz="1000"/>
          </a:pPr>
          <a:r>
            <a:rPr lang="zh-CN" altLang="en-US" sz="2200" b="1" i="0" strike="noStrike">
              <a:solidFill>
                <a:srgbClr val="000000"/>
              </a:solidFill>
              <a:latin typeface="黑体" panose="02010609060101010101" charset="-122"/>
              <a:ea typeface="黑体" panose="02010609060101010101" charset="-122"/>
            </a:rPr>
            <a:t>会议纪要</a:t>
          </a:r>
        </a:p>
      </xdr:txBody>
    </xdr:sp>
    <xdr:clientData/>
  </xdr:twoCellAnchor>
  <xdr:twoCellAnchor>
    <xdr:from>
      <xdr:col>4</xdr:col>
      <xdr:colOff>76200</xdr:colOff>
      <xdr:row>0</xdr:row>
      <xdr:rowOff>0</xdr:rowOff>
    </xdr:from>
    <xdr:to>
      <xdr:col>4</xdr:col>
      <xdr:colOff>942975</xdr:colOff>
      <xdr:row>0</xdr:row>
      <xdr:rowOff>9525</xdr:rowOff>
    </xdr:to>
    <xdr:pic>
      <xdr:nvPicPr>
        <xdr:cNvPr id="58" name="Picture 1"/>
        <xdr:cNvPicPr>
          <a:picLocks noChangeAspect="1" noChangeArrowheads="1"/>
        </xdr:cNvPicPr>
      </xdr:nvPicPr>
      <xdr:blipFill>
        <a:blip xmlns:r="http://schemas.openxmlformats.org/officeDocument/2006/relationships" r:embed="rId1" cstate="print"/>
        <a:srcRect/>
        <a:stretch>
          <a:fillRect/>
        </a:stretch>
      </xdr:blipFill>
      <xdr:spPr>
        <a:xfrm>
          <a:off x="4210050" y="0"/>
          <a:ext cx="866775" cy="9525"/>
        </a:xfrm>
        <a:prstGeom prst="rect">
          <a:avLst/>
        </a:prstGeom>
        <a:noFill/>
        <a:ln w="9525">
          <a:noFill/>
          <a:miter lim="800000"/>
          <a:headEnd/>
          <a:tailEnd/>
        </a:ln>
      </xdr:spPr>
    </xdr:pic>
    <xdr:clientData/>
  </xdr:twoCellAnchor>
  <xdr:twoCellAnchor>
    <xdr:from>
      <xdr:col>4</xdr:col>
      <xdr:colOff>1190625</xdr:colOff>
      <xdr:row>0</xdr:row>
      <xdr:rowOff>0</xdr:rowOff>
    </xdr:from>
    <xdr:to>
      <xdr:col>5</xdr:col>
      <xdr:colOff>381000</xdr:colOff>
      <xdr:row>0</xdr:row>
      <xdr:rowOff>9525</xdr:rowOff>
    </xdr:to>
    <xdr:sp macro="" textlink="">
      <xdr:nvSpPr>
        <xdr:cNvPr id="59" name="TextBox 58"/>
        <xdr:cNvSpPr txBox="1">
          <a:spLocks noChangeArrowheads="1"/>
        </xdr:cNvSpPr>
      </xdr:nvSpPr>
      <xdr:spPr>
        <a:xfrm>
          <a:off x="5324475" y="0"/>
          <a:ext cx="1304925" cy="9525"/>
        </a:xfrm>
        <a:prstGeom prst="rect">
          <a:avLst/>
        </a:prstGeom>
        <a:noFill/>
        <a:ln w="9525" cmpd="sng">
          <a:noFill/>
          <a:miter lim="800000"/>
        </a:ln>
      </xdr:spPr>
      <xdr:txBody>
        <a:bodyPr vertOverflow="clip" wrap="square" lIns="91440" tIns="45720" rIns="91440" bIns="45720" anchor="t" upright="1"/>
        <a:lstStyle/>
        <a:p>
          <a:pPr algn="ctr" rtl="0">
            <a:defRPr sz="1000"/>
          </a:pPr>
          <a:r>
            <a:rPr lang="zh-CN" altLang="en-US" sz="2200" b="1" i="0" strike="noStrike">
              <a:solidFill>
                <a:srgbClr val="000000"/>
              </a:solidFill>
              <a:latin typeface="黑体" panose="02010609060101010101" charset="-122"/>
              <a:ea typeface="黑体" panose="02010609060101010101" charset="-122"/>
            </a:rPr>
            <a:t>会议纪要</a:t>
          </a:r>
        </a:p>
      </xdr:txBody>
    </xdr:sp>
    <xdr:clientData/>
  </xdr:twoCellAnchor>
  <xdr:twoCellAnchor>
    <xdr:from>
      <xdr:col>4</xdr:col>
      <xdr:colOff>76200</xdr:colOff>
      <xdr:row>0</xdr:row>
      <xdr:rowOff>0</xdr:rowOff>
    </xdr:from>
    <xdr:to>
      <xdr:col>4</xdr:col>
      <xdr:colOff>942975</xdr:colOff>
      <xdr:row>0</xdr:row>
      <xdr:rowOff>9525</xdr:rowOff>
    </xdr:to>
    <xdr:pic>
      <xdr:nvPicPr>
        <xdr:cNvPr id="60" name="Picture 1"/>
        <xdr:cNvPicPr>
          <a:picLocks noChangeAspect="1" noChangeArrowheads="1"/>
        </xdr:cNvPicPr>
      </xdr:nvPicPr>
      <xdr:blipFill>
        <a:blip xmlns:r="http://schemas.openxmlformats.org/officeDocument/2006/relationships" r:embed="rId1" cstate="print"/>
        <a:srcRect/>
        <a:stretch>
          <a:fillRect/>
        </a:stretch>
      </xdr:blipFill>
      <xdr:spPr>
        <a:xfrm>
          <a:off x="4210050" y="0"/>
          <a:ext cx="866775" cy="9525"/>
        </a:xfrm>
        <a:prstGeom prst="rect">
          <a:avLst/>
        </a:prstGeom>
        <a:noFill/>
        <a:ln w="9525">
          <a:noFill/>
          <a:miter lim="800000"/>
          <a:headEnd/>
          <a:tailEnd/>
        </a:ln>
      </xdr:spPr>
    </xdr:pic>
    <xdr:clientData/>
  </xdr:twoCellAnchor>
  <xdr:twoCellAnchor>
    <xdr:from>
      <xdr:col>4</xdr:col>
      <xdr:colOff>1190625</xdr:colOff>
      <xdr:row>0</xdr:row>
      <xdr:rowOff>0</xdr:rowOff>
    </xdr:from>
    <xdr:to>
      <xdr:col>5</xdr:col>
      <xdr:colOff>381000</xdr:colOff>
      <xdr:row>0</xdr:row>
      <xdr:rowOff>9525</xdr:rowOff>
    </xdr:to>
    <xdr:sp macro="" textlink="">
      <xdr:nvSpPr>
        <xdr:cNvPr id="61" name="TextBox 60"/>
        <xdr:cNvSpPr txBox="1">
          <a:spLocks noChangeArrowheads="1"/>
        </xdr:cNvSpPr>
      </xdr:nvSpPr>
      <xdr:spPr>
        <a:xfrm>
          <a:off x="5324475" y="0"/>
          <a:ext cx="1304925" cy="9525"/>
        </a:xfrm>
        <a:prstGeom prst="rect">
          <a:avLst/>
        </a:prstGeom>
        <a:noFill/>
        <a:ln w="9525" cmpd="sng">
          <a:noFill/>
          <a:miter lim="800000"/>
        </a:ln>
      </xdr:spPr>
      <xdr:txBody>
        <a:bodyPr vertOverflow="clip" wrap="square" lIns="91440" tIns="45720" rIns="91440" bIns="45720" anchor="t" upright="1"/>
        <a:lstStyle/>
        <a:p>
          <a:pPr algn="ctr" rtl="0">
            <a:defRPr sz="1000"/>
          </a:pPr>
          <a:r>
            <a:rPr lang="zh-CN" altLang="en-US" sz="2200" b="1" i="0" strike="noStrike">
              <a:solidFill>
                <a:srgbClr val="000000"/>
              </a:solidFill>
              <a:latin typeface="黑体" panose="02010609060101010101" charset="-122"/>
              <a:ea typeface="黑体" panose="02010609060101010101" charset="-122"/>
            </a:rPr>
            <a:t>会议纪要</a:t>
          </a:r>
        </a:p>
      </xdr:txBody>
    </xdr:sp>
    <xdr:clientData/>
  </xdr:twoCellAnchor>
  <xdr:twoCellAnchor>
    <xdr:from>
      <xdr:col>4</xdr:col>
      <xdr:colOff>76200</xdr:colOff>
      <xdr:row>0</xdr:row>
      <xdr:rowOff>0</xdr:rowOff>
    </xdr:from>
    <xdr:to>
      <xdr:col>4</xdr:col>
      <xdr:colOff>942975</xdr:colOff>
      <xdr:row>0</xdr:row>
      <xdr:rowOff>9525</xdr:rowOff>
    </xdr:to>
    <xdr:pic>
      <xdr:nvPicPr>
        <xdr:cNvPr id="62" name="Picture 1"/>
        <xdr:cNvPicPr>
          <a:picLocks noChangeAspect="1" noChangeArrowheads="1"/>
        </xdr:cNvPicPr>
      </xdr:nvPicPr>
      <xdr:blipFill>
        <a:blip xmlns:r="http://schemas.openxmlformats.org/officeDocument/2006/relationships" r:embed="rId1" cstate="print"/>
        <a:srcRect/>
        <a:stretch>
          <a:fillRect/>
        </a:stretch>
      </xdr:blipFill>
      <xdr:spPr>
        <a:xfrm>
          <a:off x="4210050" y="0"/>
          <a:ext cx="866775" cy="9525"/>
        </a:xfrm>
        <a:prstGeom prst="rect">
          <a:avLst/>
        </a:prstGeom>
        <a:noFill/>
        <a:ln w="9525">
          <a:noFill/>
          <a:miter lim="800000"/>
          <a:headEnd/>
          <a:tailEnd/>
        </a:ln>
      </xdr:spPr>
    </xdr:pic>
    <xdr:clientData/>
  </xdr:twoCellAnchor>
  <xdr:twoCellAnchor>
    <xdr:from>
      <xdr:col>4</xdr:col>
      <xdr:colOff>1190625</xdr:colOff>
      <xdr:row>0</xdr:row>
      <xdr:rowOff>0</xdr:rowOff>
    </xdr:from>
    <xdr:to>
      <xdr:col>5</xdr:col>
      <xdr:colOff>381000</xdr:colOff>
      <xdr:row>0</xdr:row>
      <xdr:rowOff>9525</xdr:rowOff>
    </xdr:to>
    <xdr:sp macro="" textlink="">
      <xdr:nvSpPr>
        <xdr:cNvPr id="63" name="TextBox 62"/>
        <xdr:cNvSpPr txBox="1">
          <a:spLocks noChangeArrowheads="1"/>
        </xdr:cNvSpPr>
      </xdr:nvSpPr>
      <xdr:spPr>
        <a:xfrm>
          <a:off x="5324475" y="0"/>
          <a:ext cx="1304925" cy="9525"/>
        </a:xfrm>
        <a:prstGeom prst="rect">
          <a:avLst/>
        </a:prstGeom>
        <a:noFill/>
        <a:ln w="9525" cmpd="sng">
          <a:noFill/>
          <a:miter lim="800000"/>
        </a:ln>
      </xdr:spPr>
      <xdr:txBody>
        <a:bodyPr vertOverflow="clip" wrap="square" lIns="91440" tIns="45720" rIns="91440" bIns="45720" anchor="t" upright="1"/>
        <a:lstStyle/>
        <a:p>
          <a:pPr algn="ctr" rtl="0">
            <a:defRPr sz="1000"/>
          </a:pPr>
          <a:r>
            <a:rPr lang="zh-CN" altLang="en-US" sz="2200" b="1" i="0" strike="noStrike">
              <a:solidFill>
                <a:srgbClr val="000000"/>
              </a:solidFill>
              <a:latin typeface="黑体" panose="02010609060101010101" charset="-122"/>
              <a:ea typeface="黑体" panose="02010609060101010101" charset="-122"/>
            </a:rPr>
            <a:t>会议纪要</a:t>
          </a:r>
        </a:p>
      </xdr:txBody>
    </xdr:sp>
    <xdr:clientData/>
  </xdr:twoCellAnchor>
  <xdr:twoCellAnchor>
    <xdr:from>
      <xdr:col>4</xdr:col>
      <xdr:colOff>76200</xdr:colOff>
      <xdr:row>0</xdr:row>
      <xdr:rowOff>0</xdr:rowOff>
    </xdr:from>
    <xdr:to>
      <xdr:col>4</xdr:col>
      <xdr:colOff>942975</xdr:colOff>
      <xdr:row>0</xdr:row>
      <xdr:rowOff>9525</xdr:rowOff>
    </xdr:to>
    <xdr:pic>
      <xdr:nvPicPr>
        <xdr:cNvPr id="64" name="Picture 1"/>
        <xdr:cNvPicPr>
          <a:picLocks noChangeAspect="1" noChangeArrowheads="1"/>
        </xdr:cNvPicPr>
      </xdr:nvPicPr>
      <xdr:blipFill>
        <a:blip xmlns:r="http://schemas.openxmlformats.org/officeDocument/2006/relationships" r:embed="rId1" cstate="print"/>
        <a:srcRect/>
        <a:stretch>
          <a:fillRect/>
        </a:stretch>
      </xdr:blipFill>
      <xdr:spPr>
        <a:xfrm>
          <a:off x="4210050" y="0"/>
          <a:ext cx="866775" cy="9525"/>
        </a:xfrm>
        <a:prstGeom prst="rect">
          <a:avLst/>
        </a:prstGeom>
        <a:noFill/>
        <a:ln w="9525">
          <a:noFill/>
          <a:miter lim="800000"/>
          <a:headEnd/>
          <a:tailEnd/>
        </a:ln>
      </xdr:spPr>
    </xdr:pic>
    <xdr:clientData/>
  </xdr:twoCellAnchor>
  <xdr:twoCellAnchor>
    <xdr:from>
      <xdr:col>4</xdr:col>
      <xdr:colOff>1190625</xdr:colOff>
      <xdr:row>0</xdr:row>
      <xdr:rowOff>0</xdr:rowOff>
    </xdr:from>
    <xdr:to>
      <xdr:col>5</xdr:col>
      <xdr:colOff>381000</xdr:colOff>
      <xdr:row>0</xdr:row>
      <xdr:rowOff>9525</xdr:rowOff>
    </xdr:to>
    <xdr:sp macro="" textlink="">
      <xdr:nvSpPr>
        <xdr:cNvPr id="65" name="TextBox 64"/>
        <xdr:cNvSpPr txBox="1">
          <a:spLocks noChangeArrowheads="1"/>
        </xdr:cNvSpPr>
      </xdr:nvSpPr>
      <xdr:spPr>
        <a:xfrm>
          <a:off x="5324475" y="0"/>
          <a:ext cx="1304925" cy="9525"/>
        </a:xfrm>
        <a:prstGeom prst="rect">
          <a:avLst/>
        </a:prstGeom>
        <a:noFill/>
        <a:ln w="9525" cmpd="sng">
          <a:noFill/>
          <a:miter lim="800000"/>
        </a:ln>
      </xdr:spPr>
      <xdr:txBody>
        <a:bodyPr vertOverflow="clip" wrap="square" lIns="91440" tIns="45720" rIns="91440" bIns="45720" anchor="t" upright="1"/>
        <a:lstStyle/>
        <a:p>
          <a:pPr algn="ctr" rtl="0">
            <a:defRPr sz="1000"/>
          </a:pPr>
          <a:r>
            <a:rPr lang="zh-CN" altLang="en-US" sz="2200" b="1" i="0" strike="noStrike">
              <a:solidFill>
                <a:srgbClr val="000000"/>
              </a:solidFill>
              <a:latin typeface="黑体" panose="02010609060101010101" charset="-122"/>
              <a:ea typeface="黑体" panose="02010609060101010101" charset="-122"/>
            </a:rPr>
            <a:t>会议纪要</a:t>
          </a:r>
        </a:p>
      </xdr:txBody>
    </xdr:sp>
    <xdr:clientData/>
  </xdr:twoCellAnchor>
  <xdr:twoCellAnchor>
    <xdr:from>
      <xdr:col>4</xdr:col>
      <xdr:colOff>76200</xdr:colOff>
      <xdr:row>0</xdr:row>
      <xdr:rowOff>0</xdr:rowOff>
    </xdr:from>
    <xdr:to>
      <xdr:col>4</xdr:col>
      <xdr:colOff>942975</xdr:colOff>
      <xdr:row>0</xdr:row>
      <xdr:rowOff>9525</xdr:rowOff>
    </xdr:to>
    <xdr:pic>
      <xdr:nvPicPr>
        <xdr:cNvPr id="66" name="Picture 1"/>
        <xdr:cNvPicPr>
          <a:picLocks noChangeAspect="1" noChangeArrowheads="1"/>
        </xdr:cNvPicPr>
      </xdr:nvPicPr>
      <xdr:blipFill>
        <a:blip xmlns:r="http://schemas.openxmlformats.org/officeDocument/2006/relationships" r:embed="rId1" cstate="print"/>
        <a:srcRect/>
        <a:stretch>
          <a:fillRect/>
        </a:stretch>
      </xdr:blipFill>
      <xdr:spPr>
        <a:xfrm>
          <a:off x="4210050" y="0"/>
          <a:ext cx="866775" cy="9525"/>
        </a:xfrm>
        <a:prstGeom prst="rect">
          <a:avLst/>
        </a:prstGeom>
        <a:noFill/>
        <a:ln w="9525">
          <a:noFill/>
          <a:miter lim="800000"/>
          <a:headEnd/>
          <a:tailEnd/>
        </a:ln>
      </xdr:spPr>
    </xdr:pic>
    <xdr:clientData/>
  </xdr:twoCellAnchor>
  <xdr:twoCellAnchor>
    <xdr:from>
      <xdr:col>4</xdr:col>
      <xdr:colOff>1190625</xdr:colOff>
      <xdr:row>0</xdr:row>
      <xdr:rowOff>0</xdr:rowOff>
    </xdr:from>
    <xdr:to>
      <xdr:col>5</xdr:col>
      <xdr:colOff>381000</xdr:colOff>
      <xdr:row>0</xdr:row>
      <xdr:rowOff>9525</xdr:rowOff>
    </xdr:to>
    <xdr:sp macro="" textlink="">
      <xdr:nvSpPr>
        <xdr:cNvPr id="67" name="TextBox 66"/>
        <xdr:cNvSpPr txBox="1">
          <a:spLocks noChangeArrowheads="1"/>
        </xdr:cNvSpPr>
      </xdr:nvSpPr>
      <xdr:spPr>
        <a:xfrm>
          <a:off x="5324475" y="0"/>
          <a:ext cx="1304925" cy="9525"/>
        </a:xfrm>
        <a:prstGeom prst="rect">
          <a:avLst/>
        </a:prstGeom>
        <a:noFill/>
        <a:ln w="9525" cmpd="sng">
          <a:noFill/>
          <a:miter lim="800000"/>
        </a:ln>
      </xdr:spPr>
      <xdr:txBody>
        <a:bodyPr vertOverflow="clip" wrap="square" lIns="91440" tIns="45720" rIns="91440" bIns="45720" anchor="t" upright="1"/>
        <a:lstStyle/>
        <a:p>
          <a:pPr algn="ctr" rtl="0">
            <a:defRPr sz="1000"/>
          </a:pPr>
          <a:r>
            <a:rPr lang="zh-CN" altLang="en-US" sz="2200" b="1" i="0" strike="noStrike">
              <a:solidFill>
                <a:srgbClr val="000000"/>
              </a:solidFill>
              <a:latin typeface="黑体" panose="02010609060101010101" charset="-122"/>
              <a:ea typeface="黑体" panose="02010609060101010101" charset="-122"/>
            </a:rPr>
            <a:t>会议纪要</a:t>
          </a:r>
        </a:p>
      </xdr:txBody>
    </xdr:sp>
    <xdr:clientData/>
  </xdr:twoCellAnchor>
  <xdr:twoCellAnchor>
    <xdr:from>
      <xdr:col>4</xdr:col>
      <xdr:colOff>76200</xdr:colOff>
      <xdr:row>0</xdr:row>
      <xdr:rowOff>0</xdr:rowOff>
    </xdr:from>
    <xdr:to>
      <xdr:col>4</xdr:col>
      <xdr:colOff>942975</xdr:colOff>
      <xdr:row>0</xdr:row>
      <xdr:rowOff>9525</xdr:rowOff>
    </xdr:to>
    <xdr:pic>
      <xdr:nvPicPr>
        <xdr:cNvPr id="68" name="Picture 1"/>
        <xdr:cNvPicPr>
          <a:picLocks noChangeAspect="1" noChangeArrowheads="1"/>
        </xdr:cNvPicPr>
      </xdr:nvPicPr>
      <xdr:blipFill>
        <a:blip xmlns:r="http://schemas.openxmlformats.org/officeDocument/2006/relationships" r:embed="rId1" cstate="print"/>
        <a:srcRect/>
        <a:stretch>
          <a:fillRect/>
        </a:stretch>
      </xdr:blipFill>
      <xdr:spPr>
        <a:xfrm>
          <a:off x="4210050" y="0"/>
          <a:ext cx="866775" cy="9525"/>
        </a:xfrm>
        <a:prstGeom prst="rect">
          <a:avLst/>
        </a:prstGeom>
        <a:noFill/>
        <a:ln w="9525">
          <a:noFill/>
          <a:miter lim="800000"/>
          <a:headEnd/>
          <a:tailEnd/>
        </a:ln>
      </xdr:spPr>
    </xdr:pic>
    <xdr:clientData/>
  </xdr:twoCellAnchor>
  <xdr:twoCellAnchor>
    <xdr:from>
      <xdr:col>4</xdr:col>
      <xdr:colOff>1190625</xdr:colOff>
      <xdr:row>0</xdr:row>
      <xdr:rowOff>0</xdr:rowOff>
    </xdr:from>
    <xdr:to>
      <xdr:col>5</xdr:col>
      <xdr:colOff>381000</xdr:colOff>
      <xdr:row>0</xdr:row>
      <xdr:rowOff>9525</xdr:rowOff>
    </xdr:to>
    <xdr:sp macro="" textlink="">
      <xdr:nvSpPr>
        <xdr:cNvPr id="69" name="TextBox 68"/>
        <xdr:cNvSpPr txBox="1">
          <a:spLocks noChangeArrowheads="1"/>
        </xdr:cNvSpPr>
      </xdr:nvSpPr>
      <xdr:spPr>
        <a:xfrm>
          <a:off x="5324475" y="0"/>
          <a:ext cx="1304925" cy="9525"/>
        </a:xfrm>
        <a:prstGeom prst="rect">
          <a:avLst/>
        </a:prstGeom>
        <a:noFill/>
        <a:ln w="9525" cmpd="sng">
          <a:noFill/>
          <a:miter lim="800000"/>
        </a:ln>
      </xdr:spPr>
      <xdr:txBody>
        <a:bodyPr vertOverflow="clip" wrap="square" lIns="91440" tIns="45720" rIns="91440" bIns="45720" anchor="t" upright="1"/>
        <a:lstStyle/>
        <a:p>
          <a:pPr algn="ctr" rtl="0">
            <a:defRPr sz="1000"/>
          </a:pPr>
          <a:r>
            <a:rPr lang="zh-CN" altLang="en-US" sz="2200" b="1" i="0" strike="noStrike">
              <a:solidFill>
                <a:srgbClr val="000000"/>
              </a:solidFill>
              <a:latin typeface="黑体" panose="02010609060101010101" charset="-122"/>
              <a:ea typeface="黑体" panose="02010609060101010101" charset="-122"/>
            </a:rPr>
            <a:t>会议纪要</a:t>
          </a:r>
        </a:p>
      </xdr:txBody>
    </xdr:sp>
    <xdr:clientData/>
  </xdr:twoCellAnchor>
  <xdr:twoCellAnchor>
    <xdr:from>
      <xdr:col>4</xdr:col>
      <xdr:colOff>76200</xdr:colOff>
      <xdr:row>0</xdr:row>
      <xdr:rowOff>0</xdr:rowOff>
    </xdr:from>
    <xdr:to>
      <xdr:col>4</xdr:col>
      <xdr:colOff>942975</xdr:colOff>
      <xdr:row>0</xdr:row>
      <xdr:rowOff>9525</xdr:rowOff>
    </xdr:to>
    <xdr:pic>
      <xdr:nvPicPr>
        <xdr:cNvPr id="70" name="Picture 1"/>
        <xdr:cNvPicPr>
          <a:picLocks noChangeAspect="1" noChangeArrowheads="1"/>
        </xdr:cNvPicPr>
      </xdr:nvPicPr>
      <xdr:blipFill>
        <a:blip xmlns:r="http://schemas.openxmlformats.org/officeDocument/2006/relationships" r:embed="rId1" cstate="print"/>
        <a:srcRect/>
        <a:stretch>
          <a:fillRect/>
        </a:stretch>
      </xdr:blipFill>
      <xdr:spPr>
        <a:xfrm>
          <a:off x="4210050" y="0"/>
          <a:ext cx="866775" cy="9525"/>
        </a:xfrm>
        <a:prstGeom prst="rect">
          <a:avLst/>
        </a:prstGeom>
        <a:noFill/>
        <a:ln w="9525">
          <a:noFill/>
          <a:miter lim="800000"/>
          <a:headEnd/>
          <a:tailEnd/>
        </a:ln>
      </xdr:spPr>
    </xdr:pic>
    <xdr:clientData/>
  </xdr:twoCellAnchor>
  <xdr:twoCellAnchor>
    <xdr:from>
      <xdr:col>4</xdr:col>
      <xdr:colOff>1190625</xdr:colOff>
      <xdr:row>0</xdr:row>
      <xdr:rowOff>0</xdr:rowOff>
    </xdr:from>
    <xdr:to>
      <xdr:col>5</xdr:col>
      <xdr:colOff>381000</xdr:colOff>
      <xdr:row>0</xdr:row>
      <xdr:rowOff>9525</xdr:rowOff>
    </xdr:to>
    <xdr:sp macro="" textlink="">
      <xdr:nvSpPr>
        <xdr:cNvPr id="71" name="TextBox 70"/>
        <xdr:cNvSpPr txBox="1">
          <a:spLocks noChangeArrowheads="1"/>
        </xdr:cNvSpPr>
      </xdr:nvSpPr>
      <xdr:spPr>
        <a:xfrm>
          <a:off x="5324475" y="0"/>
          <a:ext cx="1304925" cy="9525"/>
        </a:xfrm>
        <a:prstGeom prst="rect">
          <a:avLst/>
        </a:prstGeom>
        <a:noFill/>
        <a:ln w="9525" cmpd="sng">
          <a:noFill/>
          <a:miter lim="800000"/>
        </a:ln>
      </xdr:spPr>
      <xdr:txBody>
        <a:bodyPr vertOverflow="clip" wrap="square" lIns="91440" tIns="45720" rIns="91440" bIns="45720" anchor="t" upright="1"/>
        <a:lstStyle/>
        <a:p>
          <a:pPr algn="ctr" rtl="0">
            <a:defRPr sz="1000"/>
          </a:pPr>
          <a:r>
            <a:rPr lang="zh-CN" altLang="en-US" sz="2200" b="1" i="0" strike="noStrike">
              <a:solidFill>
                <a:srgbClr val="000000"/>
              </a:solidFill>
              <a:latin typeface="黑体" panose="02010609060101010101" charset="-122"/>
              <a:ea typeface="黑体" panose="02010609060101010101" charset="-122"/>
            </a:rPr>
            <a:t>会议纪要</a:t>
          </a:r>
        </a:p>
      </xdr:txBody>
    </xdr:sp>
    <xdr:clientData/>
  </xdr:twoCellAnchor>
  <xdr:twoCellAnchor>
    <xdr:from>
      <xdr:col>4</xdr:col>
      <xdr:colOff>76200</xdr:colOff>
      <xdr:row>0</xdr:row>
      <xdr:rowOff>0</xdr:rowOff>
    </xdr:from>
    <xdr:to>
      <xdr:col>4</xdr:col>
      <xdr:colOff>942975</xdr:colOff>
      <xdr:row>0</xdr:row>
      <xdr:rowOff>9525</xdr:rowOff>
    </xdr:to>
    <xdr:pic>
      <xdr:nvPicPr>
        <xdr:cNvPr id="72" name="Picture 1"/>
        <xdr:cNvPicPr>
          <a:picLocks noChangeAspect="1" noChangeArrowheads="1"/>
        </xdr:cNvPicPr>
      </xdr:nvPicPr>
      <xdr:blipFill>
        <a:blip xmlns:r="http://schemas.openxmlformats.org/officeDocument/2006/relationships" r:embed="rId1" cstate="print"/>
        <a:srcRect/>
        <a:stretch>
          <a:fillRect/>
        </a:stretch>
      </xdr:blipFill>
      <xdr:spPr>
        <a:xfrm>
          <a:off x="4210050" y="0"/>
          <a:ext cx="866775" cy="9525"/>
        </a:xfrm>
        <a:prstGeom prst="rect">
          <a:avLst/>
        </a:prstGeom>
        <a:noFill/>
        <a:ln w="9525">
          <a:noFill/>
          <a:miter lim="800000"/>
          <a:headEnd/>
          <a:tailEnd/>
        </a:ln>
      </xdr:spPr>
    </xdr:pic>
    <xdr:clientData/>
  </xdr:twoCellAnchor>
  <xdr:twoCellAnchor>
    <xdr:from>
      <xdr:col>4</xdr:col>
      <xdr:colOff>1190625</xdr:colOff>
      <xdr:row>0</xdr:row>
      <xdr:rowOff>0</xdr:rowOff>
    </xdr:from>
    <xdr:to>
      <xdr:col>5</xdr:col>
      <xdr:colOff>381000</xdr:colOff>
      <xdr:row>0</xdr:row>
      <xdr:rowOff>9525</xdr:rowOff>
    </xdr:to>
    <xdr:sp macro="" textlink="">
      <xdr:nvSpPr>
        <xdr:cNvPr id="73" name="TextBox 72"/>
        <xdr:cNvSpPr txBox="1">
          <a:spLocks noChangeArrowheads="1"/>
        </xdr:cNvSpPr>
      </xdr:nvSpPr>
      <xdr:spPr>
        <a:xfrm>
          <a:off x="5324475" y="0"/>
          <a:ext cx="1304925" cy="9525"/>
        </a:xfrm>
        <a:prstGeom prst="rect">
          <a:avLst/>
        </a:prstGeom>
        <a:noFill/>
        <a:ln w="9525" cmpd="sng">
          <a:noFill/>
          <a:miter lim="800000"/>
        </a:ln>
      </xdr:spPr>
      <xdr:txBody>
        <a:bodyPr vertOverflow="clip" wrap="square" lIns="91440" tIns="45720" rIns="91440" bIns="45720" anchor="t" upright="1"/>
        <a:lstStyle/>
        <a:p>
          <a:pPr algn="ctr" rtl="0">
            <a:defRPr sz="1000"/>
          </a:pPr>
          <a:r>
            <a:rPr lang="zh-CN" altLang="en-US" sz="2200" b="1" i="0" strike="noStrike">
              <a:solidFill>
                <a:srgbClr val="000000"/>
              </a:solidFill>
              <a:latin typeface="黑体" panose="02010609060101010101" charset="-122"/>
              <a:ea typeface="黑体" panose="02010609060101010101" charset="-122"/>
            </a:rPr>
            <a:t>会议纪要</a:t>
          </a:r>
        </a:p>
      </xdr:txBody>
    </xdr:sp>
    <xdr:clientData/>
  </xdr:twoCellAnchor>
  <xdr:twoCellAnchor>
    <xdr:from>
      <xdr:col>4</xdr:col>
      <xdr:colOff>76200</xdr:colOff>
      <xdr:row>0</xdr:row>
      <xdr:rowOff>0</xdr:rowOff>
    </xdr:from>
    <xdr:to>
      <xdr:col>4</xdr:col>
      <xdr:colOff>942975</xdr:colOff>
      <xdr:row>0</xdr:row>
      <xdr:rowOff>9525</xdr:rowOff>
    </xdr:to>
    <xdr:pic>
      <xdr:nvPicPr>
        <xdr:cNvPr id="74" name="Picture 1"/>
        <xdr:cNvPicPr>
          <a:picLocks noChangeAspect="1" noChangeArrowheads="1"/>
        </xdr:cNvPicPr>
      </xdr:nvPicPr>
      <xdr:blipFill>
        <a:blip xmlns:r="http://schemas.openxmlformats.org/officeDocument/2006/relationships" r:embed="rId1" cstate="print"/>
        <a:srcRect/>
        <a:stretch>
          <a:fillRect/>
        </a:stretch>
      </xdr:blipFill>
      <xdr:spPr>
        <a:xfrm>
          <a:off x="4210050" y="0"/>
          <a:ext cx="866775" cy="9525"/>
        </a:xfrm>
        <a:prstGeom prst="rect">
          <a:avLst/>
        </a:prstGeom>
        <a:noFill/>
        <a:ln w="9525">
          <a:noFill/>
          <a:miter lim="800000"/>
          <a:headEnd/>
          <a:tailEnd/>
        </a:ln>
      </xdr:spPr>
    </xdr:pic>
    <xdr:clientData/>
  </xdr:twoCellAnchor>
  <xdr:twoCellAnchor>
    <xdr:from>
      <xdr:col>4</xdr:col>
      <xdr:colOff>1190625</xdr:colOff>
      <xdr:row>0</xdr:row>
      <xdr:rowOff>0</xdr:rowOff>
    </xdr:from>
    <xdr:to>
      <xdr:col>5</xdr:col>
      <xdr:colOff>381000</xdr:colOff>
      <xdr:row>0</xdr:row>
      <xdr:rowOff>9525</xdr:rowOff>
    </xdr:to>
    <xdr:sp macro="" textlink="">
      <xdr:nvSpPr>
        <xdr:cNvPr id="75" name="TextBox 74"/>
        <xdr:cNvSpPr txBox="1">
          <a:spLocks noChangeArrowheads="1"/>
        </xdr:cNvSpPr>
      </xdr:nvSpPr>
      <xdr:spPr>
        <a:xfrm>
          <a:off x="5324475" y="0"/>
          <a:ext cx="1304925" cy="9525"/>
        </a:xfrm>
        <a:prstGeom prst="rect">
          <a:avLst/>
        </a:prstGeom>
        <a:noFill/>
        <a:ln w="9525" cmpd="sng">
          <a:noFill/>
          <a:miter lim="800000"/>
        </a:ln>
      </xdr:spPr>
      <xdr:txBody>
        <a:bodyPr vertOverflow="clip" wrap="square" lIns="91440" tIns="45720" rIns="91440" bIns="45720" anchor="t" upright="1"/>
        <a:lstStyle/>
        <a:p>
          <a:pPr algn="ctr" rtl="0">
            <a:defRPr sz="1000"/>
          </a:pPr>
          <a:r>
            <a:rPr lang="zh-CN" altLang="en-US" sz="2200" b="1" i="0" strike="noStrike">
              <a:solidFill>
                <a:srgbClr val="000000"/>
              </a:solidFill>
              <a:latin typeface="黑体" panose="02010609060101010101" charset="-122"/>
              <a:ea typeface="黑体" panose="02010609060101010101" charset="-122"/>
            </a:rPr>
            <a:t>会议纪要</a:t>
          </a:r>
        </a:p>
      </xdr:txBody>
    </xdr:sp>
    <xdr:clientData/>
  </xdr:twoCellAnchor>
  <xdr:twoCellAnchor>
    <xdr:from>
      <xdr:col>4</xdr:col>
      <xdr:colOff>76200</xdr:colOff>
      <xdr:row>0</xdr:row>
      <xdr:rowOff>0</xdr:rowOff>
    </xdr:from>
    <xdr:to>
      <xdr:col>4</xdr:col>
      <xdr:colOff>942975</xdr:colOff>
      <xdr:row>0</xdr:row>
      <xdr:rowOff>9525</xdr:rowOff>
    </xdr:to>
    <xdr:pic>
      <xdr:nvPicPr>
        <xdr:cNvPr id="76" name="Picture 1"/>
        <xdr:cNvPicPr>
          <a:picLocks noChangeAspect="1" noChangeArrowheads="1"/>
        </xdr:cNvPicPr>
      </xdr:nvPicPr>
      <xdr:blipFill>
        <a:blip xmlns:r="http://schemas.openxmlformats.org/officeDocument/2006/relationships" r:embed="rId1" cstate="print"/>
        <a:srcRect/>
        <a:stretch>
          <a:fillRect/>
        </a:stretch>
      </xdr:blipFill>
      <xdr:spPr>
        <a:xfrm>
          <a:off x="4210050" y="0"/>
          <a:ext cx="866775" cy="9525"/>
        </a:xfrm>
        <a:prstGeom prst="rect">
          <a:avLst/>
        </a:prstGeom>
        <a:noFill/>
        <a:ln w="9525">
          <a:noFill/>
          <a:miter lim="800000"/>
          <a:headEnd/>
          <a:tailEnd/>
        </a:ln>
      </xdr:spPr>
    </xdr:pic>
    <xdr:clientData/>
  </xdr:twoCellAnchor>
  <xdr:twoCellAnchor>
    <xdr:from>
      <xdr:col>4</xdr:col>
      <xdr:colOff>1190625</xdr:colOff>
      <xdr:row>0</xdr:row>
      <xdr:rowOff>0</xdr:rowOff>
    </xdr:from>
    <xdr:to>
      <xdr:col>5</xdr:col>
      <xdr:colOff>381000</xdr:colOff>
      <xdr:row>0</xdr:row>
      <xdr:rowOff>9525</xdr:rowOff>
    </xdr:to>
    <xdr:sp macro="" textlink="">
      <xdr:nvSpPr>
        <xdr:cNvPr id="77" name="TextBox 76"/>
        <xdr:cNvSpPr txBox="1">
          <a:spLocks noChangeArrowheads="1"/>
        </xdr:cNvSpPr>
      </xdr:nvSpPr>
      <xdr:spPr>
        <a:xfrm>
          <a:off x="5324475" y="0"/>
          <a:ext cx="1304925" cy="9525"/>
        </a:xfrm>
        <a:prstGeom prst="rect">
          <a:avLst/>
        </a:prstGeom>
        <a:noFill/>
        <a:ln w="9525" cmpd="sng">
          <a:noFill/>
          <a:miter lim="800000"/>
        </a:ln>
      </xdr:spPr>
      <xdr:txBody>
        <a:bodyPr vertOverflow="clip" wrap="square" lIns="91440" tIns="45720" rIns="91440" bIns="45720" anchor="t" upright="1"/>
        <a:lstStyle/>
        <a:p>
          <a:pPr algn="ctr" rtl="0">
            <a:defRPr sz="1000"/>
          </a:pPr>
          <a:r>
            <a:rPr lang="zh-CN" altLang="en-US" sz="2200" b="1" i="0" strike="noStrike">
              <a:solidFill>
                <a:srgbClr val="000000"/>
              </a:solidFill>
              <a:latin typeface="黑体" panose="02010609060101010101" charset="-122"/>
              <a:ea typeface="黑体" panose="02010609060101010101" charset="-122"/>
            </a:rPr>
            <a:t>会议纪要</a:t>
          </a:r>
        </a:p>
      </xdr:txBody>
    </xdr:sp>
    <xdr:clientData/>
  </xdr:twoCellAnchor>
  <xdr:twoCellAnchor>
    <xdr:from>
      <xdr:col>4</xdr:col>
      <xdr:colOff>76200</xdr:colOff>
      <xdr:row>0</xdr:row>
      <xdr:rowOff>0</xdr:rowOff>
    </xdr:from>
    <xdr:to>
      <xdr:col>4</xdr:col>
      <xdr:colOff>942975</xdr:colOff>
      <xdr:row>0</xdr:row>
      <xdr:rowOff>9525</xdr:rowOff>
    </xdr:to>
    <xdr:pic>
      <xdr:nvPicPr>
        <xdr:cNvPr id="78" name="Picture 1"/>
        <xdr:cNvPicPr>
          <a:picLocks noChangeAspect="1" noChangeArrowheads="1"/>
        </xdr:cNvPicPr>
      </xdr:nvPicPr>
      <xdr:blipFill>
        <a:blip xmlns:r="http://schemas.openxmlformats.org/officeDocument/2006/relationships" r:embed="rId1" cstate="print"/>
        <a:srcRect/>
        <a:stretch>
          <a:fillRect/>
        </a:stretch>
      </xdr:blipFill>
      <xdr:spPr>
        <a:xfrm>
          <a:off x="4210050" y="0"/>
          <a:ext cx="866775" cy="9525"/>
        </a:xfrm>
        <a:prstGeom prst="rect">
          <a:avLst/>
        </a:prstGeom>
        <a:noFill/>
        <a:ln w="9525">
          <a:noFill/>
          <a:miter lim="800000"/>
          <a:headEnd/>
          <a:tailEnd/>
        </a:ln>
      </xdr:spPr>
    </xdr:pic>
    <xdr:clientData/>
  </xdr:twoCellAnchor>
  <xdr:twoCellAnchor>
    <xdr:from>
      <xdr:col>4</xdr:col>
      <xdr:colOff>1190625</xdr:colOff>
      <xdr:row>0</xdr:row>
      <xdr:rowOff>0</xdr:rowOff>
    </xdr:from>
    <xdr:to>
      <xdr:col>5</xdr:col>
      <xdr:colOff>381000</xdr:colOff>
      <xdr:row>0</xdr:row>
      <xdr:rowOff>9525</xdr:rowOff>
    </xdr:to>
    <xdr:sp macro="" textlink="">
      <xdr:nvSpPr>
        <xdr:cNvPr id="79" name="TextBox 78"/>
        <xdr:cNvSpPr txBox="1">
          <a:spLocks noChangeArrowheads="1"/>
        </xdr:cNvSpPr>
      </xdr:nvSpPr>
      <xdr:spPr>
        <a:xfrm>
          <a:off x="5324475" y="0"/>
          <a:ext cx="1304925" cy="9525"/>
        </a:xfrm>
        <a:prstGeom prst="rect">
          <a:avLst/>
        </a:prstGeom>
        <a:noFill/>
        <a:ln w="9525" cmpd="sng">
          <a:noFill/>
          <a:miter lim="800000"/>
        </a:ln>
      </xdr:spPr>
      <xdr:txBody>
        <a:bodyPr vertOverflow="clip" wrap="square" lIns="91440" tIns="45720" rIns="91440" bIns="45720" anchor="t" upright="1"/>
        <a:lstStyle/>
        <a:p>
          <a:pPr algn="ctr" rtl="0">
            <a:defRPr sz="1000"/>
          </a:pPr>
          <a:r>
            <a:rPr lang="zh-CN" altLang="en-US" sz="2200" b="1" i="0" strike="noStrike">
              <a:solidFill>
                <a:srgbClr val="000000"/>
              </a:solidFill>
              <a:latin typeface="黑体" panose="02010609060101010101" charset="-122"/>
              <a:ea typeface="黑体" panose="02010609060101010101" charset="-122"/>
            </a:rPr>
            <a:t>会议纪要</a:t>
          </a:r>
        </a:p>
      </xdr:txBody>
    </xdr:sp>
    <xdr:clientData/>
  </xdr:twoCellAnchor>
  <xdr:twoCellAnchor>
    <xdr:from>
      <xdr:col>4</xdr:col>
      <xdr:colOff>76200</xdr:colOff>
      <xdr:row>0</xdr:row>
      <xdr:rowOff>0</xdr:rowOff>
    </xdr:from>
    <xdr:to>
      <xdr:col>4</xdr:col>
      <xdr:colOff>942975</xdr:colOff>
      <xdr:row>0</xdr:row>
      <xdr:rowOff>9525</xdr:rowOff>
    </xdr:to>
    <xdr:pic>
      <xdr:nvPicPr>
        <xdr:cNvPr id="80" name="Picture 1"/>
        <xdr:cNvPicPr>
          <a:picLocks noChangeAspect="1" noChangeArrowheads="1"/>
        </xdr:cNvPicPr>
      </xdr:nvPicPr>
      <xdr:blipFill>
        <a:blip xmlns:r="http://schemas.openxmlformats.org/officeDocument/2006/relationships" r:embed="rId1" cstate="print"/>
        <a:srcRect/>
        <a:stretch>
          <a:fillRect/>
        </a:stretch>
      </xdr:blipFill>
      <xdr:spPr>
        <a:xfrm>
          <a:off x="4210050" y="0"/>
          <a:ext cx="866775" cy="9525"/>
        </a:xfrm>
        <a:prstGeom prst="rect">
          <a:avLst/>
        </a:prstGeom>
        <a:noFill/>
        <a:ln w="9525">
          <a:noFill/>
          <a:miter lim="800000"/>
          <a:headEnd/>
          <a:tailEnd/>
        </a:ln>
      </xdr:spPr>
    </xdr:pic>
    <xdr:clientData/>
  </xdr:twoCellAnchor>
  <xdr:twoCellAnchor>
    <xdr:from>
      <xdr:col>4</xdr:col>
      <xdr:colOff>1190625</xdr:colOff>
      <xdr:row>0</xdr:row>
      <xdr:rowOff>0</xdr:rowOff>
    </xdr:from>
    <xdr:to>
      <xdr:col>5</xdr:col>
      <xdr:colOff>381000</xdr:colOff>
      <xdr:row>0</xdr:row>
      <xdr:rowOff>9525</xdr:rowOff>
    </xdr:to>
    <xdr:sp macro="" textlink="">
      <xdr:nvSpPr>
        <xdr:cNvPr id="81" name="TextBox 80"/>
        <xdr:cNvSpPr txBox="1">
          <a:spLocks noChangeArrowheads="1"/>
        </xdr:cNvSpPr>
      </xdr:nvSpPr>
      <xdr:spPr>
        <a:xfrm>
          <a:off x="5324475" y="0"/>
          <a:ext cx="1304925" cy="9525"/>
        </a:xfrm>
        <a:prstGeom prst="rect">
          <a:avLst/>
        </a:prstGeom>
        <a:noFill/>
        <a:ln w="9525" cmpd="sng">
          <a:noFill/>
          <a:miter lim="800000"/>
        </a:ln>
      </xdr:spPr>
      <xdr:txBody>
        <a:bodyPr vertOverflow="clip" wrap="square" lIns="91440" tIns="45720" rIns="91440" bIns="45720" anchor="t" upright="1"/>
        <a:lstStyle/>
        <a:p>
          <a:pPr algn="ctr" rtl="0">
            <a:defRPr sz="1000"/>
          </a:pPr>
          <a:r>
            <a:rPr lang="zh-CN" altLang="en-US" sz="2200" b="1" i="0" strike="noStrike">
              <a:solidFill>
                <a:srgbClr val="000000"/>
              </a:solidFill>
              <a:latin typeface="黑体" panose="02010609060101010101" charset="-122"/>
              <a:ea typeface="黑体" panose="02010609060101010101" charset="-122"/>
            </a:rPr>
            <a:t>会议纪要</a:t>
          </a:r>
        </a:p>
      </xdr:txBody>
    </xdr:sp>
    <xdr:clientData/>
  </xdr:twoCellAnchor>
  <xdr:twoCellAnchor>
    <xdr:from>
      <xdr:col>4</xdr:col>
      <xdr:colOff>76200</xdr:colOff>
      <xdr:row>0</xdr:row>
      <xdr:rowOff>0</xdr:rowOff>
    </xdr:from>
    <xdr:to>
      <xdr:col>4</xdr:col>
      <xdr:colOff>942975</xdr:colOff>
      <xdr:row>0</xdr:row>
      <xdr:rowOff>9525</xdr:rowOff>
    </xdr:to>
    <xdr:pic>
      <xdr:nvPicPr>
        <xdr:cNvPr id="82" name="Picture 1"/>
        <xdr:cNvPicPr>
          <a:picLocks noChangeAspect="1" noChangeArrowheads="1"/>
        </xdr:cNvPicPr>
      </xdr:nvPicPr>
      <xdr:blipFill>
        <a:blip xmlns:r="http://schemas.openxmlformats.org/officeDocument/2006/relationships" r:embed="rId1" cstate="print"/>
        <a:srcRect/>
        <a:stretch>
          <a:fillRect/>
        </a:stretch>
      </xdr:blipFill>
      <xdr:spPr>
        <a:xfrm>
          <a:off x="4210050" y="0"/>
          <a:ext cx="866775" cy="9525"/>
        </a:xfrm>
        <a:prstGeom prst="rect">
          <a:avLst/>
        </a:prstGeom>
        <a:noFill/>
        <a:ln w="9525">
          <a:noFill/>
          <a:miter lim="800000"/>
          <a:headEnd/>
          <a:tailEnd/>
        </a:ln>
      </xdr:spPr>
    </xdr:pic>
    <xdr:clientData/>
  </xdr:twoCellAnchor>
  <xdr:twoCellAnchor>
    <xdr:from>
      <xdr:col>4</xdr:col>
      <xdr:colOff>1190625</xdr:colOff>
      <xdr:row>0</xdr:row>
      <xdr:rowOff>0</xdr:rowOff>
    </xdr:from>
    <xdr:to>
      <xdr:col>5</xdr:col>
      <xdr:colOff>381000</xdr:colOff>
      <xdr:row>0</xdr:row>
      <xdr:rowOff>9525</xdr:rowOff>
    </xdr:to>
    <xdr:sp macro="" textlink="">
      <xdr:nvSpPr>
        <xdr:cNvPr id="83" name="TextBox 82"/>
        <xdr:cNvSpPr txBox="1">
          <a:spLocks noChangeArrowheads="1"/>
        </xdr:cNvSpPr>
      </xdr:nvSpPr>
      <xdr:spPr>
        <a:xfrm>
          <a:off x="5324475" y="0"/>
          <a:ext cx="1304925" cy="9525"/>
        </a:xfrm>
        <a:prstGeom prst="rect">
          <a:avLst/>
        </a:prstGeom>
        <a:noFill/>
        <a:ln w="9525" cmpd="sng">
          <a:noFill/>
          <a:miter lim="800000"/>
        </a:ln>
      </xdr:spPr>
      <xdr:txBody>
        <a:bodyPr vertOverflow="clip" wrap="square" lIns="91440" tIns="45720" rIns="91440" bIns="45720" anchor="t" upright="1"/>
        <a:lstStyle/>
        <a:p>
          <a:pPr algn="ctr" rtl="0">
            <a:defRPr sz="1000"/>
          </a:pPr>
          <a:r>
            <a:rPr lang="zh-CN" altLang="en-US" sz="2200" b="1" i="0" strike="noStrike">
              <a:solidFill>
                <a:srgbClr val="000000"/>
              </a:solidFill>
              <a:latin typeface="黑体" panose="02010609060101010101" charset="-122"/>
              <a:ea typeface="黑体" panose="02010609060101010101" charset="-122"/>
            </a:rPr>
            <a:t>会议纪要</a:t>
          </a:r>
        </a:p>
      </xdr:txBody>
    </xdr:sp>
    <xdr:clientData/>
  </xdr:twoCellAnchor>
  <xdr:twoCellAnchor>
    <xdr:from>
      <xdr:col>4</xdr:col>
      <xdr:colOff>76200</xdr:colOff>
      <xdr:row>0</xdr:row>
      <xdr:rowOff>0</xdr:rowOff>
    </xdr:from>
    <xdr:to>
      <xdr:col>4</xdr:col>
      <xdr:colOff>942975</xdr:colOff>
      <xdr:row>0</xdr:row>
      <xdr:rowOff>9525</xdr:rowOff>
    </xdr:to>
    <xdr:pic>
      <xdr:nvPicPr>
        <xdr:cNvPr id="84" name="Picture 1"/>
        <xdr:cNvPicPr>
          <a:picLocks noChangeAspect="1" noChangeArrowheads="1"/>
        </xdr:cNvPicPr>
      </xdr:nvPicPr>
      <xdr:blipFill>
        <a:blip xmlns:r="http://schemas.openxmlformats.org/officeDocument/2006/relationships" r:embed="rId1" cstate="print"/>
        <a:srcRect/>
        <a:stretch>
          <a:fillRect/>
        </a:stretch>
      </xdr:blipFill>
      <xdr:spPr>
        <a:xfrm>
          <a:off x="4210050" y="0"/>
          <a:ext cx="866775" cy="9525"/>
        </a:xfrm>
        <a:prstGeom prst="rect">
          <a:avLst/>
        </a:prstGeom>
        <a:noFill/>
        <a:ln w="9525">
          <a:noFill/>
          <a:miter lim="800000"/>
          <a:headEnd/>
          <a:tailEnd/>
        </a:ln>
      </xdr:spPr>
    </xdr:pic>
    <xdr:clientData/>
  </xdr:twoCellAnchor>
  <xdr:twoCellAnchor>
    <xdr:from>
      <xdr:col>4</xdr:col>
      <xdr:colOff>1190625</xdr:colOff>
      <xdr:row>0</xdr:row>
      <xdr:rowOff>0</xdr:rowOff>
    </xdr:from>
    <xdr:to>
      <xdr:col>5</xdr:col>
      <xdr:colOff>381000</xdr:colOff>
      <xdr:row>0</xdr:row>
      <xdr:rowOff>9525</xdr:rowOff>
    </xdr:to>
    <xdr:sp macro="" textlink="">
      <xdr:nvSpPr>
        <xdr:cNvPr id="85" name="TextBox 84"/>
        <xdr:cNvSpPr txBox="1">
          <a:spLocks noChangeArrowheads="1"/>
        </xdr:cNvSpPr>
      </xdr:nvSpPr>
      <xdr:spPr>
        <a:xfrm>
          <a:off x="5324475" y="0"/>
          <a:ext cx="1304925" cy="9525"/>
        </a:xfrm>
        <a:prstGeom prst="rect">
          <a:avLst/>
        </a:prstGeom>
        <a:noFill/>
        <a:ln w="9525" cmpd="sng">
          <a:noFill/>
          <a:miter lim="800000"/>
        </a:ln>
      </xdr:spPr>
      <xdr:txBody>
        <a:bodyPr vertOverflow="clip" wrap="square" lIns="91440" tIns="45720" rIns="91440" bIns="45720" anchor="t" upright="1"/>
        <a:lstStyle/>
        <a:p>
          <a:pPr algn="ctr" rtl="0">
            <a:defRPr sz="1000"/>
          </a:pPr>
          <a:r>
            <a:rPr lang="zh-CN" altLang="en-US" sz="2200" b="1" i="0" strike="noStrike">
              <a:solidFill>
                <a:srgbClr val="000000"/>
              </a:solidFill>
              <a:latin typeface="黑体" panose="02010609060101010101" charset="-122"/>
              <a:ea typeface="黑体" panose="02010609060101010101" charset="-122"/>
            </a:rPr>
            <a:t>会议纪要</a:t>
          </a:r>
        </a:p>
      </xdr:txBody>
    </xdr:sp>
    <xdr:clientData/>
  </xdr:twoCellAnchor>
  <xdr:twoCellAnchor>
    <xdr:from>
      <xdr:col>4</xdr:col>
      <xdr:colOff>76200</xdr:colOff>
      <xdr:row>0</xdr:row>
      <xdr:rowOff>0</xdr:rowOff>
    </xdr:from>
    <xdr:to>
      <xdr:col>4</xdr:col>
      <xdr:colOff>942975</xdr:colOff>
      <xdr:row>0</xdr:row>
      <xdr:rowOff>9525</xdr:rowOff>
    </xdr:to>
    <xdr:pic>
      <xdr:nvPicPr>
        <xdr:cNvPr id="86" name="Picture 1"/>
        <xdr:cNvPicPr>
          <a:picLocks noChangeAspect="1" noChangeArrowheads="1"/>
        </xdr:cNvPicPr>
      </xdr:nvPicPr>
      <xdr:blipFill>
        <a:blip xmlns:r="http://schemas.openxmlformats.org/officeDocument/2006/relationships" r:embed="rId1" cstate="print"/>
        <a:srcRect/>
        <a:stretch>
          <a:fillRect/>
        </a:stretch>
      </xdr:blipFill>
      <xdr:spPr>
        <a:xfrm>
          <a:off x="4210050" y="0"/>
          <a:ext cx="866775" cy="9525"/>
        </a:xfrm>
        <a:prstGeom prst="rect">
          <a:avLst/>
        </a:prstGeom>
        <a:noFill/>
        <a:ln w="9525">
          <a:noFill/>
          <a:miter lim="800000"/>
          <a:headEnd/>
          <a:tailEnd/>
        </a:ln>
      </xdr:spPr>
    </xdr:pic>
    <xdr:clientData/>
  </xdr:twoCellAnchor>
  <xdr:twoCellAnchor>
    <xdr:from>
      <xdr:col>4</xdr:col>
      <xdr:colOff>1190625</xdr:colOff>
      <xdr:row>0</xdr:row>
      <xdr:rowOff>0</xdr:rowOff>
    </xdr:from>
    <xdr:to>
      <xdr:col>5</xdr:col>
      <xdr:colOff>381000</xdr:colOff>
      <xdr:row>0</xdr:row>
      <xdr:rowOff>9525</xdr:rowOff>
    </xdr:to>
    <xdr:sp macro="" textlink="">
      <xdr:nvSpPr>
        <xdr:cNvPr id="87" name="TextBox 86"/>
        <xdr:cNvSpPr txBox="1">
          <a:spLocks noChangeArrowheads="1"/>
        </xdr:cNvSpPr>
      </xdr:nvSpPr>
      <xdr:spPr>
        <a:xfrm>
          <a:off x="5324475" y="0"/>
          <a:ext cx="1304925" cy="9525"/>
        </a:xfrm>
        <a:prstGeom prst="rect">
          <a:avLst/>
        </a:prstGeom>
        <a:noFill/>
        <a:ln w="9525" cmpd="sng">
          <a:noFill/>
          <a:miter lim="800000"/>
        </a:ln>
      </xdr:spPr>
      <xdr:txBody>
        <a:bodyPr vertOverflow="clip" wrap="square" lIns="91440" tIns="45720" rIns="91440" bIns="45720" anchor="t" upright="1"/>
        <a:lstStyle/>
        <a:p>
          <a:pPr algn="ctr" rtl="0">
            <a:defRPr sz="1000"/>
          </a:pPr>
          <a:r>
            <a:rPr lang="zh-CN" altLang="en-US" sz="2200" b="1" i="0" strike="noStrike">
              <a:solidFill>
                <a:srgbClr val="000000"/>
              </a:solidFill>
              <a:latin typeface="黑体" panose="02010609060101010101" charset="-122"/>
              <a:ea typeface="黑体" panose="02010609060101010101" charset="-122"/>
            </a:rPr>
            <a:t>会议纪要</a:t>
          </a:r>
        </a:p>
      </xdr:txBody>
    </xdr:sp>
    <xdr:clientData/>
  </xdr:twoCellAnchor>
  <xdr:twoCellAnchor>
    <xdr:from>
      <xdr:col>4</xdr:col>
      <xdr:colOff>76200</xdr:colOff>
      <xdr:row>0</xdr:row>
      <xdr:rowOff>0</xdr:rowOff>
    </xdr:from>
    <xdr:to>
      <xdr:col>4</xdr:col>
      <xdr:colOff>942975</xdr:colOff>
      <xdr:row>0</xdr:row>
      <xdr:rowOff>9525</xdr:rowOff>
    </xdr:to>
    <xdr:pic>
      <xdr:nvPicPr>
        <xdr:cNvPr id="88" name="Picture 1"/>
        <xdr:cNvPicPr>
          <a:picLocks noChangeAspect="1" noChangeArrowheads="1"/>
        </xdr:cNvPicPr>
      </xdr:nvPicPr>
      <xdr:blipFill>
        <a:blip xmlns:r="http://schemas.openxmlformats.org/officeDocument/2006/relationships" r:embed="rId1" cstate="print"/>
        <a:srcRect/>
        <a:stretch>
          <a:fillRect/>
        </a:stretch>
      </xdr:blipFill>
      <xdr:spPr>
        <a:xfrm>
          <a:off x="4210050" y="0"/>
          <a:ext cx="866775" cy="9525"/>
        </a:xfrm>
        <a:prstGeom prst="rect">
          <a:avLst/>
        </a:prstGeom>
        <a:noFill/>
        <a:ln w="9525">
          <a:noFill/>
          <a:miter lim="800000"/>
          <a:headEnd/>
          <a:tailEnd/>
        </a:ln>
      </xdr:spPr>
    </xdr:pic>
    <xdr:clientData/>
  </xdr:twoCellAnchor>
  <xdr:twoCellAnchor>
    <xdr:from>
      <xdr:col>4</xdr:col>
      <xdr:colOff>1190625</xdr:colOff>
      <xdr:row>0</xdr:row>
      <xdr:rowOff>0</xdr:rowOff>
    </xdr:from>
    <xdr:to>
      <xdr:col>5</xdr:col>
      <xdr:colOff>381000</xdr:colOff>
      <xdr:row>0</xdr:row>
      <xdr:rowOff>9525</xdr:rowOff>
    </xdr:to>
    <xdr:sp macro="" textlink="">
      <xdr:nvSpPr>
        <xdr:cNvPr id="89" name="TextBox 88"/>
        <xdr:cNvSpPr txBox="1">
          <a:spLocks noChangeArrowheads="1"/>
        </xdr:cNvSpPr>
      </xdr:nvSpPr>
      <xdr:spPr>
        <a:xfrm>
          <a:off x="5324475" y="0"/>
          <a:ext cx="1304925" cy="9525"/>
        </a:xfrm>
        <a:prstGeom prst="rect">
          <a:avLst/>
        </a:prstGeom>
        <a:noFill/>
        <a:ln w="9525" cmpd="sng">
          <a:noFill/>
          <a:miter lim="800000"/>
        </a:ln>
      </xdr:spPr>
      <xdr:txBody>
        <a:bodyPr vertOverflow="clip" wrap="square" lIns="91440" tIns="45720" rIns="91440" bIns="45720" anchor="t" upright="1"/>
        <a:lstStyle/>
        <a:p>
          <a:pPr algn="ctr" rtl="0">
            <a:defRPr sz="1000"/>
          </a:pPr>
          <a:r>
            <a:rPr lang="zh-CN" altLang="en-US" sz="2200" b="1" i="0" strike="noStrike">
              <a:solidFill>
                <a:srgbClr val="000000"/>
              </a:solidFill>
              <a:latin typeface="黑体" panose="02010609060101010101" charset="-122"/>
              <a:ea typeface="黑体" panose="02010609060101010101" charset="-122"/>
            </a:rPr>
            <a:t>会议纪要</a:t>
          </a:r>
        </a:p>
      </xdr:txBody>
    </xdr:sp>
    <xdr:clientData/>
  </xdr:twoCellAnchor>
  <xdr:twoCellAnchor>
    <xdr:from>
      <xdr:col>4</xdr:col>
      <xdr:colOff>76200</xdr:colOff>
      <xdr:row>0</xdr:row>
      <xdr:rowOff>0</xdr:rowOff>
    </xdr:from>
    <xdr:to>
      <xdr:col>4</xdr:col>
      <xdr:colOff>942975</xdr:colOff>
      <xdr:row>0</xdr:row>
      <xdr:rowOff>9525</xdr:rowOff>
    </xdr:to>
    <xdr:pic>
      <xdr:nvPicPr>
        <xdr:cNvPr id="90" name="Picture 1"/>
        <xdr:cNvPicPr>
          <a:picLocks noChangeAspect="1" noChangeArrowheads="1"/>
        </xdr:cNvPicPr>
      </xdr:nvPicPr>
      <xdr:blipFill>
        <a:blip xmlns:r="http://schemas.openxmlformats.org/officeDocument/2006/relationships" r:embed="rId1" cstate="print"/>
        <a:srcRect/>
        <a:stretch>
          <a:fillRect/>
        </a:stretch>
      </xdr:blipFill>
      <xdr:spPr>
        <a:xfrm>
          <a:off x="4210050" y="0"/>
          <a:ext cx="866775" cy="9525"/>
        </a:xfrm>
        <a:prstGeom prst="rect">
          <a:avLst/>
        </a:prstGeom>
        <a:noFill/>
        <a:ln w="9525">
          <a:noFill/>
          <a:miter lim="800000"/>
          <a:headEnd/>
          <a:tailEnd/>
        </a:ln>
      </xdr:spPr>
    </xdr:pic>
    <xdr:clientData/>
  </xdr:twoCellAnchor>
  <xdr:twoCellAnchor>
    <xdr:from>
      <xdr:col>4</xdr:col>
      <xdr:colOff>1190625</xdr:colOff>
      <xdr:row>0</xdr:row>
      <xdr:rowOff>0</xdr:rowOff>
    </xdr:from>
    <xdr:to>
      <xdr:col>5</xdr:col>
      <xdr:colOff>381000</xdr:colOff>
      <xdr:row>0</xdr:row>
      <xdr:rowOff>9525</xdr:rowOff>
    </xdr:to>
    <xdr:sp macro="" textlink="">
      <xdr:nvSpPr>
        <xdr:cNvPr id="91" name="TextBox 90"/>
        <xdr:cNvSpPr txBox="1">
          <a:spLocks noChangeArrowheads="1"/>
        </xdr:cNvSpPr>
      </xdr:nvSpPr>
      <xdr:spPr>
        <a:xfrm>
          <a:off x="5324475" y="0"/>
          <a:ext cx="1304925" cy="9525"/>
        </a:xfrm>
        <a:prstGeom prst="rect">
          <a:avLst/>
        </a:prstGeom>
        <a:noFill/>
        <a:ln w="9525" cmpd="sng">
          <a:noFill/>
          <a:miter lim="800000"/>
        </a:ln>
      </xdr:spPr>
      <xdr:txBody>
        <a:bodyPr vertOverflow="clip" wrap="square" lIns="91440" tIns="45720" rIns="91440" bIns="45720" anchor="t" upright="1"/>
        <a:lstStyle/>
        <a:p>
          <a:pPr algn="ctr" rtl="0">
            <a:defRPr sz="1000"/>
          </a:pPr>
          <a:r>
            <a:rPr lang="zh-CN" altLang="en-US" sz="2200" b="1" i="0" strike="noStrike">
              <a:solidFill>
                <a:srgbClr val="000000"/>
              </a:solidFill>
              <a:latin typeface="黑体" panose="02010609060101010101" charset="-122"/>
              <a:ea typeface="黑体" panose="02010609060101010101" charset="-122"/>
            </a:rPr>
            <a:t>会议纪要</a:t>
          </a:r>
        </a:p>
      </xdr:txBody>
    </xdr:sp>
    <xdr:clientData/>
  </xdr:twoCellAnchor>
  <xdr:twoCellAnchor>
    <xdr:from>
      <xdr:col>4</xdr:col>
      <xdr:colOff>76200</xdr:colOff>
      <xdr:row>0</xdr:row>
      <xdr:rowOff>0</xdr:rowOff>
    </xdr:from>
    <xdr:to>
      <xdr:col>4</xdr:col>
      <xdr:colOff>942975</xdr:colOff>
      <xdr:row>0</xdr:row>
      <xdr:rowOff>9525</xdr:rowOff>
    </xdr:to>
    <xdr:pic>
      <xdr:nvPicPr>
        <xdr:cNvPr id="92" name="Picture 1"/>
        <xdr:cNvPicPr>
          <a:picLocks noChangeAspect="1" noChangeArrowheads="1"/>
        </xdr:cNvPicPr>
      </xdr:nvPicPr>
      <xdr:blipFill>
        <a:blip xmlns:r="http://schemas.openxmlformats.org/officeDocument/2006/relationships" r:embed="rId1" cstate="print"/>
        <a:srcRect/>
        <a:stretch>
          <a:fillRect/>
        </a:stretch>
      </xdr:blipFill>
      <xdr:spPr>
        <a:xfrm>
          <a:off x="4210050" y="0"/>
          <a:ext cx="866775" cy="9525"/>
        </a:xfrm>
        <a:prstGeom prst="rect">
          <a:avLst/>
        </a:prstGeom>
        <a:noFill/>
        <a:ln w="9525">
          <a:noFill/>
          <a:miter lim="800000"/>
          <a:headEnd/>
          <a:tailEnd/>
        </a:ln>
      </xdr:spPr>
    </xdr:pic>
    <xdr:clientData/>
  </xdr:twoCellAnchor>
  <xdr:twoCellAnchor>
    <xdr:from>
      <xdr:col>4</xdr:col>
      <xdr:colOff>1190625</xdr:colOff>
      <xdr:row>0</xdr:row>
      <xdr:rowOff>0</xdr:rowOff>
    </xdr:from>
    <xdr:to>
      <xdr:col>5</xdr:col>
      <xdr:colOff>381000</xdr:colOff>
      <xdr:row>0</xdr:row>
      <xdr:rowOff>9525</xdr:rowOff>
    </xdr:to>
    <xdr:sp macro="" textlink="">
      <xdr:nvSpPr>
        <xdr:cNvPr id="93" name="TextBox 92"/>
        <xdr:cNvSpPr txBox="1">
          <a:spLocks noChangeArrowheads="1"/>
        </xdr:cNvSpPr>
      </xdr:nvSpPr>
      <xdr:spPr>
        <a:xfrm>
          <a:off x="5324475" y="0"/>
          <a:ext cx="1304925" cy="9525"/>
        </a:xfrm>
        <a:prstGeom prst="rect">
          <a:avLst/>
        </a:prstGeom>
        <a:noFill/>
        <a:ln w="9525" cmpd="sng">
          <a:noFill/>
          <a:miter lim="800000"/>
        </a:ln>
      </xdr:spPr>
      <xdr:txBody>
        <a:bodyPr vertOverflow="clip" wrap="square" lIns="91440" tIns="45720" rIns="91440" bIns="45720" anchor="t" upright="1"/>
        <a:lstStyle/>
        <a:p>
          <a:pPr algn="ctr" rtl="0">
            <a:defRPr sz="1000"/>
          </a:pPr>
          <a:r>
            <a:rPr lang="zh-CN" altLang="en-US" sz="2200" b="1" i="0" strike="noStrike">
              <a:solidFill>
                <a:srgbClr val="000000"/>
              </a:solidFill>
              <a:latin typeface="黑体" panose="02010609060101010101" charset="-122"/>
              <a:ea typeface="黑体" panose="02010609060101010101" charset="-122"/>
            </a:rPr>
            <a:t>会议纪要</a:t>
          </a:r>
        </a:p>
      </xdr:txBody>
    </xdr:sp>
    <xdr:clientData/>
  </xdr:twoCellAnchor>
  <xdr:twoCellAnchor>
    <xdr:from>
      <xdr:col>4</xdr:col>
      <xdr:colOff>76200</xdr:colOff>
      <xdr:row>0</xdr:row>
      <xdr:rowOff>0</xdr:rowOff>
    </xdr:from>
    <xdr:to>
      <xdr:col>4</xdr:col>
      <xdr:colOff>942975</xdr:colOff>
      <xdr:row>0</xdr:row>
      <xdr:rowOff>9525</xdr:rowOff>
    </xdr:to>
    <xdr:pic>
      <xdr:nvPicPr>
        <xdr:cNvPr id="94" name="Picture 1"/>
        <xdr:cNvPicPr>
          <a:picLocks noChangeAspect="1" noChangeArrowheads="1"/>
        </xdr:cNvPicPr>
      </xdr:nvPicPr>
      <xdr:blipFill>
        <a:blip xmlns:r="http://schemas.openxmlformats.org/officeDocument/2006/relationships" r:embed="rId1" cstate="print"/>
        <a:srcRect/>
        <a:stretch>
          <a:fillRect/>
        </a:stretch>
      </xdr:blipFill>
      <xdr:spPr>
        <a:xfrm>
          <a:off x="4210050" y="0"/>
          <a:ext cx="866775" cy="9525"/>
        </a:xfrm>
        <a:prstGeom prst="rect">
          <a:avLst/>
        </a:prstGeom>
        <a:noFill/>
        <a:ln w="9525">
          <a:noFill/>
          <a:miter lim="800000"/>
          <a:headEnd/>
          <a:tailEnd/>
        </a:ln>
      </xdr:spPr>
    </xdr:pic>
    <xdr:clientData/>
  </xdr:twoCellAnchor>
  <xdr:twoCellAnchor>
    <xdr:from>
      <xdr:col>4</xdr:col>
      <xdr:colOff>1190625</xdr:colOff>
      <xdr:row>0</xdr:row>
      <xdr:rowOff>0</xdr:rowOff>
    </xdr:from>
    <xdr:to>
      <xdr:col>5</xdr:col>
      <xdr:colOff>381000</xdr:colOff>
      <xdr:row>0</xdr:row>
      <xdr:rowOff>9525</xdr:rowOff>
    </xdr:to>
    <xdr:sp macro="" textlink="">
      <xdr:nvSpPr>
        <xdr:cNvPr id="95" name="TextBox 94"/>
        <xdr:cNvSpPr txBox="1">
          <a:spLocks noChangeArrowheads="1"/>
        </xdr:cNvSpPr>
      </xdr:nvSpPr>
      <xdr:spPr>
        <a:xfrm>
          <a:off x="5324475" y="0"/>
          <a:ext cx="1304925" cy="9525"/>
        </a:xfrm>
        <a:prstGeom prst="rect">
          <a:avLst/>
        </a:prstGeom>
        <a:noFill/>
        <a:ln w="9525" cmpd="sng">
          <a:noFill/>
          <a:miter lim="800000"/>
        </a:ln>
      </xdr:spPr>
      <xdr:txBody>
        <a:bodyPr vertOverflow="clip" wrap="square" lIns="91440" tIns="45720" rIns="91440" bIns="45720" anchor="t" upright="1"/>
        <a:lstStyle/>
        <a:p>
          <a:pPr algn="ctr" rtl="0">
            <a:defRPr sz="1000"/>
          </a:pPr>
          <a:r>
            <a:rPr lang="zh-CN" altLang="en-US" sz="2200" b="1" i="0" strike="noStrike">
              <a:solidFill>
                <a:srgbClr val="000000"/>
              </a:solidFill>
              <a:latin typeface="黑体" panose="02010609060101010101" charset="-122"/>
              <a:ea typeface="黑体" panose="02010609060101010101" charset="-122"/>
            </a:rPr>
            <a:t>会议纪要</a:t>
          </a:r>
        </a:p>
      </xdr:txBody>
    </xdr:sp>
    <xdr:clientData/>
  </xdr:twoCellAnchor>
  <xdr:twoCellAnchor>
    <xdr:from>
      <xdr:col>4</xdr:col>
      <xdr:colOff>76200</xdr:colOff>
      <xdr:row>0</xdr:row>
      <xdr:rowOff>0</xdr:rowOff>
    </xdr:from>
    <xdr:to>
      <xdr:col>4</xdr:col>
      <xdr:colOff>942975</xdr:colOff>
      <xdr:row>0</xdr:row>
      <xdr:rowOff>9525</xdr:rowOff>
    </xdr:to>
    <xdr:pic>
      <xdr:nvPicPr>
        <xdr:cNvPr id="96" name="Picture 1"/>
        <xdr:cNvPicPr>
          <a:picLocks noChangeAspect="1" noChangeArrowheads="1"/>
        </xdr:cNvPicPr>
      </xdr:nvPicPr>
      <xdr:blipFill>
        <a:blip xmlns:r="http://schemas.openxmlformats.org/officeDocument/2006/relationships" r:embed="rId1" cstate="print"/>
        <a:srcRect/>
        <a:stretch>
          <a:fillRect/>
        </a:stretch>
      </xdr:blipFill>
      <xdr:spPr>
        <a:xfrm>
          <a:off x="4210050" y="0"/>
          <a:ext cx="866775" cy="95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180975</xdr:colOff>
      <xdr:row>1</xdr:row>
      <xdr:rowOff>159385</xdr:rowOff>
    </xdr:to>
    <xdr:pic>
      <xdr:nvPicPr>
        <xdr:cNvPr id="3" name="图片 2" descr="粘贴图片.png"/>
        <xdr:cNvPicPr>
          <a:picLocks noChangeAspect="1"/>
        </xdr:cNvPicPr>
      </xdr:nvPicPr>
      <xdr:blipFill>
        <a:blip xmlns:r="http://schemas.openxmlformats.org/officeDocument/2006/relationships" r:embed="rId1" cstate="print"/>
        <a:stretch>
          <a:fillRect/>
        </a:stretch>
      </xdr:blipFill>
      <xdr:spPr>
        <a:xfrm>
          <a:off x="0" y="0"/>
          <a:ext cx="1476375" cy="4762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635</xdr:colOff>
      <xdr:row>0</xdr:row>
      <xdr:rowOff>635</xdr:rowOff>
    </xdr:from>
    <xdr:to>
      <xdr:col>1</xdr:col>
      <xdr:colOff>1124585</xdr:colOff>
      <xdr:row>1</xdr:row>
      <xdr:rowOff>57785</xdr:rowOff>
    </xdr:to>
    <xdr:pic>
      <xdr:nvPicPr>
        <xdr:cNvPr id="6" name="图片 5" descr="粘贴图片.png"/>
        <xdr:cNvPicPr>
          <a:picLocks noChangeAspect="1"/>
        </xdr:cNvPicPr>
      </xdr:nvPicPr>
      <xdr:blipFill>
        <a:blip xmlns:r="http://schemas.openxmlformats.org/officeDocument/2006/relationships" r:embed="rId1" cstate="print"/>
        <a:stretch>
          <a:fillRect/>
        </a:stretch>
      </xdr:blipFill>
      <xdr:spPr>
        <a:xfrm>
          <a:off x="635" y="635"/>
          <a:ext cx="1476375" cy="476250"/>
        </a:xfrm>
        <a:prstGeom prst="rect">
          <a:avLst/>
        </a:prstGeom>
      </xdr:spPr>
    </xdr:pic>
    <xdr:clientData/>
  </xdr:twoCellAnchor>
  <xdr:twoCellAnchor>
    <xdr:from>
      <xdr:col>12</xdr:col>
      <xdr:colOff>0</xdr:colOff>
      <xdr:row>47</xdr:row>
      <xdr:rowOff>66675</xdr:rowOff>
    </xdr:from>
    <xdr:to>
      <xdr:col>14</xdr:col>
      <xdr:colOff>775335</xdr:colOff>
      <xdr:row>58</xdr:row>
      <xdr:rowOff>152400</xdr:rowOff>
    </xdr:to>
    <xdr:pic>
      <xdr:nvPicPr>
        <xdr:cNvPr id="10" name="图片 9"/>
        <xdr:cNvPicPr>
          <a:picLocks noChangeAspect="1"/>
        </xdr:cNvPicPr>
      </xdr:nvPicPr>
      <xdr:blipFill>
        <a:blip xmlns:r="http://schemas.openxmlformats.org/officeDocument/2006/relationships" r:embed="rId2" cstate="print"/>
        <a:stretch>
          <a:fillRect/>
        </a:stretch>
      </xdr:blipFill>
      <xdr:spPr>
        <a:xfrm>
          <a:off x="10077450" y="14373225"/>
          <a:ext cx="2394585" cy="2286000"/>
        </a:xfrm>
        <a:prstGeom prst="rect">
          <a:avLst/>
        </a:prstGeom>
        <a:noFill/>
        <a:ln w="9525">
          <a:noFill/>
        </a:ln>
      </xdr:spPr>
    </xdr:pic>
    <xdr:clientData/>
  </xdr:twoCellAnchor>
  <xdr:twoCellAnchor>
    <xdr:from>
      <xdr:col>3</xdr:col>
      <xdr:colOff>28575</xdr:colOff>
      <xdr:row>60</xdr:row>
      <xdr:rowOff>247650</xdr:rowOff>
    </xdr:from>
    <xdr:to>
      <xdr:col>5</xdr:col>
      <xdr:colOff>629920</xdr:colOff>
      <xdr:row>72</xdr:row>
      <xdr:rowOff>143510</xdr:rowOff>
    </xdr:to>
    <xdr:pic>
      <xdr:nvPicPr>
        <xdr:cNvPr id="12" name="图片 11"/>
        <xdr:cNvPicPr>
          <a:picLocks noChangeAspect="1"/>
        </xdr:cNvPicPr>
      </xdr:nvPicPr>
      <xdr:blipFill>
        <a:blip xmlns:r="http://schemas.openxmlformats.org/officeDocument/2006/relationships" r:embed="rId3" cstate="print"/>
        <a:stretch>
          <a:fillRect/>
        </a:stretch>
      </xdr:blipFill>
      <xdr:spPr>
        <a:xfrm>
          <a:off x="2695575" y="17154525"/>
          <a:ext cx="2344420" cy="2477135"/>
        </a:xfrm>
        <a:prstGeom prst="rect">
          <a:avLst/>
        </a:prstGeom>
        <a:noFill/>
        <a:ln w="9525">
          <a:noFill/>
        </a:ln>
      </xdr:spPr>
    </xdr:pic>
    <xdr:clientData/>
  </xdr:twoCellAnchor>
  <xdr:twoCellAnchor>
    <xdr:from>
      <xdr:col>6</xdr:col>
      <xdr:colOff>0</xdr:colOff>
      <xdr:row>61</xdr:row>
      <xdr:rowOff>0</xdr:rowOff>
    </xdr:from>
    <xdr:to>
      <xdr:col>8</xdr:col>
      <xdr:colOff>654050</xdr:colOff>
      <xdr:row>73</xdr:row>
      <xdr:rowOff>9525</xdr:rowOff>
    </xdr:to>
    <xdr:pic>
      <xdr:nvPicPr>
        <xdr:cNvPr id="13" name="图片 12"/>
        <xdr:cNvPicPr>
          <a:picLocks noChangeAspect="1"/>
        </xdr:cNvPicPr>
      </xdr:nvPicPr>
      <xdr:blipFill>
        <a:blip xmlns:r="http://schemas.openxmlformats.org/officeDocument/2006/relationships" r:embed="rId4" cstate="print"/>
        <a:stretch>
          <a:fillRect/>
        </a:stretch>
      </xdr:blipFill>
      <xdr:spPr>
        <a:xfrm>
          <a:off x="5219700" y="17183100"/>
          <a:ext cx="2273300" cy="2514600"/>
        </a:xfrm>
        <a:prstGeom prst="rect">
          <a:avLst/>
        </a:prstGeom>
        <a:noFill/>
        <a:ln w="9525">
          <a:noFill/>
        </a:ln>
      </xdr:spPr>
    </xdr:pic>
    <xdr:clientData/>
  </xdr:twoCellAnchor>
  <xdr:twoCellAnchor>
    <xdr:from>
      <xdr:col>9</xdr:col>
      <xdr:colOff>0</xdr:colOff>
      <xdr:row>61</xdr:row>
      <xdr:rowOff>0</xdr:rowOff>
    </xdr:from>
    <xdr:to>
      <xdr:col>11</xdr:col>
      <xdr:colOff>617220</xdr:colOff>
      <xdr:row>72</xdr:row>
      <xdr:rowOff>132080</xdr:rowOff>
    </xdr:to>
    <xdr:pic>
      <xdr:nvPicPr>
        <xdr:cNvPr id="14" name="图片 13"/>
        <xdr:cNvPicPr>
          <a:picLocks noChangeAspect="1"/>
        </xdr:cNvPicPr>
      </xdr:nvPicPr>
      <xdr:blipFill>
        <a:blip xmlns:r="http://schemas.openxmlformats.org/officeDocument/2006/relationships" r:embed="rId5" cstate="print"/>
        <a:stretch>
          <a:fillRect/>
        </a:stretch>
      </xdr:blipFill>
      <xdr:spPr>
        <a:xfrm>
          <a:off x="7648575" y="17183100"/>
          <a:ext cx="2236470" cy="2437130"/>
        </a:xfrm>
        <a:prstGeom prst="rect">
          <a:avLst/>
        </a:prstGeom>
        <a:noFill/>
        <a:ln w="9525">
          <a:noFill/>
        </a:ln>
      </xdr:spPr>
    </xdr:pic>
    <xdr:clientData/>
  </xdr:twoCellAnchor>
  <xdr:twoCellAnchor>
    <xdr:from>
      <xdr:col>12</xdr:col>
      <xdr:colOff>0</xdr:colOff>
      <xdr:row>61</xdr:row>
      <xdr:rowOff>9525</xdr:rowOff>
    </xdr:from>
    <xdr:to>
      <xdr:col>14</xdr:col>
      <xdr:colOff>687070</xdr:colOff>
      <xdr:row>73</xdr:row>
      <xdr:rowOff>38735</xdr:rowOff>
    </xdr:to>
    <xdr:pic>
      <xdr:nvPicPr>
        <xdr:cNvPr id="15" name="图片 14"/>
        <xdr:cNvPicPr>
          <a:picLocks noChangeAspect="1"/>
        </xdr:cNvPicPr>
      </xdr:nvPicPr>
      <xdr:blipFill>
        <a:blip xmlns:r="http://schemas.openxmlformats.org/officeDocument/2006/relationships" r:embed="rId6" cstate="print"/>
        <a:stretch>
          <a:fillRect/>
        </a:stretch>
      </xdr:blipFill>
      <xdr:spPr>
        <a:xfrm>
          <a:off x="10077450" y="17192625"/>
          <a:ext cx="2306320" cy="2534285"/>
        </a:xfrm>
        <a:prstGeom prst="rect">
          <a:avLst/>
        </a:prstGeom>
        <a:noFill/>
        <a:ln w="9525">
          <a:noFill/>
        </a:ln>
      </xdr:spPr>
    </xdr:pic>
    <xdr:clientData/>
  </xdr:twoCellAnchor>
  <xdr:twoCellAnchor editAs="oneCell">
    <xdr:from>
      <xdr:col>3</xdr:col>
      <xdr:colOff>9525</xdr:colOff>
      <xdr:row>47</xdr:row>
      <xdr:rowOff>9525</xdr:rowOff>
    </xdr:from>
    <xdr:to>
      <xdr:col>6</xdr:col>
      <xdr:colOff>15240</xdr:colOff>
      <xdr:row>59</xdr:row>
      <xdr:rowOff>28575</xdr:rowOff>
    </xdr:to>
    <xdr:pic>
      <xdr:nvPicPr>
        <xdr:cNvPr id="4" name="图片 3" descr="34339105987135371"/>
        <xdr:cNvPicPr>
          <a:picLocks noChangeAspect="1"/>
        </xdr:cNvPicPr>
      </xdr:nvPicPr>
      <xdr:blipFill>
        <a:blip xmlns:r="http://schemas.openxmlformats.org/officeDocument/2006/relationships" r:embed="rId7" cstate="print"/>
        <a:stretch>
          <a:fillRect/>
        </a:stretch>
      </xdr:blipFill>
      <xdr:spPr>
        <a:xfrm>
          <a:off x="2676525" y="14316075"/>
          <a:ext cx="2558415" cy="2419350"/>
        </a:xfrm>
        <a:prstGeom prst="rect">
          <a:avLst/>
        </a:prstGeom>
      </xdr:spPr>
    </xdr:pic>
    <xdr:clientData/>
  </xdr:twoCellAnchor>
  <xdr:twoCellAnchor editAs="oneCell">
    <xdr:from>
      <xdr:col>6</xdr:col>
      <xdr:colOff>76200</xdr:colOff>
      <xdr:row>47</xdr:row>
      <xdr:rowOff>47625</xdr:rowOff>
    </xdr:from>
    <xdr:to>
      <xdr:col>8</xdr:col>
      <xdr:colOff>786130</xdr:colOff>
      <xdr:row>58</xdr:row>
      <xdr:rowOff>133985</xdr:rowOff>
    </xdr:to>
    <xdr:pic>
      <xdr:nvPicPr>
        <xdr:cNvPr id="7" name="图片 6" descr="785467498303507431"/>
        <xdr:cNvPicPr>
          <a:picLocks noChangeAspect="1"/>
        </xdr:cNvPicPr>
      </xdr:nvPicPr>
      <xdr:blipFill>
        <a:blip xmlns:r="http://schemas.openxmlformats.org/officeDocument/2006/relationships" r:embed="rId8" cstate="print"/>
        <a:stretch>
          <a:fillRect/>
        </a:stretch>
      </xdr:blipFill>
      <xdr:spPr>
        <a:xfrm>
          <a:off x="5295900" y="14354175"/>
          <a:ext cx="2329180" cy="2286635"/>
        </a:xfrm>
        <a:prstGeom prst="rect">
          <a:avLst/>
        </a:prstGeom>
      </xdr:spPr>
    </xdr:pic>
    <xdr:clientData/>
  </xdr:twoCellAnchor>
  <xdr:twoCellAnchor editAs="oneCell">
    <xdr:from>
      <xdr:col>0</xdr:col>
      <xdr:colOff>9525</xdr:colOff>
      <xdr:row>47</xdr:row>
      <xdr:rowOff>9525</xdr:rowOff>
    </xdr:from>
    <xdr:to>
      <xdr:col>2</xdr:col>
      <xdr:colOff>814705</xdr:colOff>
      <xdr:row>58</xdr:row>
      <xdr:rowOff>144145</xdr:rowOff>
    </xdr:to>
    <xdr:pic>
      <xdr:nvPicPr>
        <xdr:cNvPr id="2" name="图片 1" descr="195958808675853027"/>
        <xdr:cNvPicPr>
          <a:picLocks noChangeAspect="1"/>
        </xdr:cNvPicPr>
      </xdr:nvPicPr>
      <xdr:blipFill>
        <a:blip xmlns:r="http://schemas.openxmlformats.org/officeDocument/2006/relationships" r:embed="rId9" cstate="print"/>
        <a:stretch>
          <a:fillRect/>
        </a:stretch>
      </xdr:blipFill>
      <xdr:spPr>
        <a:xfrm>
          <a:off x="9525" y="14316075"/>
          <a:ext cx="2510155" cy="2334895"/>
        </a:xfrm>
        <a:prstGeom prst="rect">
          <a:avLst/>
        </a:prstGeom>
      </xdr:spPr>
    </xdr:pic>
    <xdr:clientData/>
  </xdr:twoCellAnchor>
  <xdr:twoCellAnchor editAs="oneCell">
    <xdr:from>
      <xdr:col>9</xdr:col>
      <xdr:colOff>9525</xdr:colOff>
      <xdr:row>47</xdr:row>
      <xdr:rowOff>9525</xdr:rowOff>
    </xdr:from>
    <xdr:to>
      <xdr:col>11</xdr:col>
      <xdr:colOff>681355</xdr:colOff>
      <xdr:row>57</xdr:row>
      <xdr:rowOff>68580</xdr:rowOff>
    </xdr:to>
    <xdr:pic>
      <xdr:nvPicPr>
        <xdr:cNvPr id="8" name="图片 7" descr="59398200442327392"/>
        <xdr:cNvPicPr>
          <a:picLocks noChangeAspect="1"/>
        </xdr:cNvPicPr>
      </xdr:nvPicPr>
      <xdr:blipFill>
        <a:blip xmlns:r="http://schemas.openxmlformats.org/officeDocument/2006/relationships" r:embed="rId10" cstate="print"/>
        <a:stretch>
          <a:fillRect/>
        </a:stretch>
      </xdr:blipFill>
      <xdr:spPr>
        <a:xfrm>
          <a:off x="7658100" y="14316075"/>
          <a:ext cx="2291080" cy="2059305"/>
        </a:xfrm>
        <a:prstGeom prst="rect">
          <a:avLst/>
        </a:prstGeom>
      </xdr:spPr>
    </xdr:pic>
    <xdr:clientData/>
  </xdr:twoCellAnchor>
  <xdr:twoCellAnchor editAs="oneCell">
    <xdr:from>
      <xdr:col>0</xdr:col>
      <xdr:colOff>9525</xdr:colOff>
      <xdr:row>61</xdr:row>
      <xdr:rowOff>9525</xdr:rowOff>
    </xdr:from>
    <xdr:to>
      <xdr:col>2</xdr:col>
      <xdr:colOff>741045</xdr:colOff>
      <xdr:row>72</xdr:row>
      <xdr:rowOff>162560</xdr:rowOff>
    </xdr:to>
    <xdr:pic>
      <xdr:nvPicPr>
        <xdr:cNvPr id="11" name="图片 10" descr="83832993227053040"/>
        <xdr:cNvPicPr>
          <a:picLocks noChangeAspect="1"/>
        </xdr:cNvPicPr>
      </xdr:nvPicPr>
      <xdr:blipFill>
        <a:blip xmlns:r="http://schemas.openxmlformats.org/officeDocument/2006/relationships" r:embed="rId11" cstate="print"/>
        <a:stretch>
          <a:fillRect/>
        </a:stretch>
      </xdr:blipFill>
      <xdr:spPr>
        <a:xfrm>
          <a:off x="9525" y="17192625"/>
          <a:ext cx="2436495" cy="245808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25</xdr:row>
      <xdr:rowOff>9525</xdr:rowOff>
    </xdr:from>
    <xdr:to>
      <xdr:col>28</xdr:col>
      <xdr:colOff>9525</xdr:colOff>
      <xdr:row>31</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17</xdr:row>
      <xdr:rowOff>9525</xdr:rowOff>
    </xdr:from>
    <xdr:to>
      <xdr:col>28</xdr:col>
      <xdr:colOff>0</xdr:colOff>
      <xdr:row>24</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114300</xdr:colOff>
      <xdr:row>19</xdr:row>
      <xdr:rowOff>0</xdr:rowOff>
    </xdr:from>
    <xdr:to>
      <xdr:col>0</xdr:col>
      <xdr:colOff>323850</xdr:colOff>
      <xdr:row>19</xdr:row>
      <xdr:rowOff>0</xdr:rowOff>
    </xdr:to>
    <xdr:sp macro="" textlink="">
      <xdr:nvSpPr>
        <xdr:cNvPr id="4" name="文字 5"/>
        <xdr:cNvSpPr txBox="1">
          <a:spLocks noChangeArrowheads="1"/>
        </xdr:cNvSpPr>
      </xdr:nvSpPr>
      <xdr:spPr>
        <a:xfrm>
          <a:off x="114300" y="4210050"/>
          <a:ext cx="209550" cy="0"/>
        </a:xfrm>
        <a:prstGeom prst="rect">
          <a:avLst/>
        </a:prstGeom>
        <a:solidFill>
          <a:srgbClr val="FFFFFF"/>
        </a:solidFill>
        <a:ln w="1">
          <a:noFill/>
          <a:miter lim="800000"/>
        </a:ln>
      </xdr:spPr>
      <xdr:txBody>
        <a:bodyPr vertOverflow="clip" wrap="square" lIns="27432" tIns="27432" rIns="0" bIns="0" anchor="t" upright="1"/>
        <a:lstStyle/>
        <a:p>
          <a:pPr algn="l" rtl="0">
            <a:defRPr sz="1000"/>
          </a:pPr>
          <a:r>
            <a:rPr lang="zh-CN" altLang="en-US" sz="1000" b="0" i="0" strike="noStrike">
              <a:solidFill>
                <a:srgbClr val="000000"/>
              </a:solidFill>
              <a:latin typeface="MingLiU" panose="02020509000000000000" pitchFamily="15" charset="-120"/>
              <a:ea typeface="MingLiU" panose="02020509000000000000" pitchFamily="15" charset="-120"/>
            </a:rPr>
            <a:t>Ｘ</a:t>
          </a:r>
        </a:p>
        <a:p>
          <a:pPr algn="l" rtl="0">
            <a:defRPr sz="1000"/>
          </a:pPr>
          <a:r>
            <a:rPr lang="zh-CN" altLang="en-US" sz="1000" b="0" i="0" strike="noStrike">
              <a:solidFill>
                <a:srgbClr val="000000"/>
              </a:solidFill>
              <a:latin typeface="MingLiU" panose="02020509000000000000" pitchFamily="15" charset="-120"/>
              <a:ea typeface="MingLiU" panose="02020509000000000000" pitchFamily="15" charset="-120"/>
            </a:rPr>
            <a:t>管</a:t>
          </a:r>
        </a:p>
        <a:p>
          <a:pPr algn="l" rtl="0">
            <a:defRPr sz="1000"/>
          </a:pPr>
          <a:r>
            <a:rPr lang="zh-CN" altLang="en-US" sz="1000" b="0" i="0" strike="noStrike">
              <a:solidFill>
                <a:srgbClr val="000000"/>
              </a:solidFill>
              <a:latin typeface="MingLiU" panose="02020509000000000000" pitchFamily="15" charset="-120"/>
              <a:ea typeface="MingLiU" panose="02020509000000000000" pitchFamily="15" charset="-120"/>
            </a:rPr>
            <a:t>制</a:t>
          </a:r>
        </a:p>
        <a:p>
          <a:pPr algn="l" rtl="0">
            <a:defRPr sz="1000"/>
          </a:pPr>
          <a:r>
            <a:rPr lang="zh-CN" altLang="en-US" sz="1000" b="0" i="0" strike="noStrike">
              <a:solidFill>
                <a:srgbClr val="000000"/>
              </a:solidFill>
              <a:latin typeface="MingLiU" panose="02020509000000000000" pitchFamily="15" charset="-120"/>
              <a:ea typeface="MingLiU" panose="02020509000000000000" pitchFamily="15" charset="-120"/>
            </a:rPr>
            <a:t>圖</a:t>
          </a:r>
        </a:p>
      </xdr:txBody>
    </xdr:sp>
    <xdr:clientData/>
  </xdr:twoCellAnchor>
  <xdr:twoCellAnchor>
    <xdr:from>
      <xdr:col>0</xdr:col>
      <xdr:colOff>323850</xdr:colOff>
      <xdr:row>15</xdr:row>
      <xdr:rowOff>38100</xdr:rowOff>
    </xdr:from>
    <xdr:to>
      <xdr:col>1</xdr:col>
      <xdr:colOff>66675</xdr:colOff>
      <xdr:row>15</xdr:row>
      <xdr:rowOff>38100</xdr:rowOff>
    </xdr:to>
    <xdr:sp macro="" textlink="">
      <xdr:nvSpPr>
        <xdr:cNvPr id="5" name="Line 4"/>
        <xdr:cNvSpPr>
          <a:spLocks noChangeShapeType="1"/>
        </xdr:cNvSpPr>
      </xdr:nvSpPr>
      <xdr:spPr>
        <a:xfrm>
          <a:off x="323850" y="3448050"/>
          <a:ext cx="361950" cy="0"/>
        </a:xfrm>
        <a:prstGeom prst="line">
          <a:avLst/>
        </a:prstGeom>
        <a:noFill/>
        <a:ln w="9525">
          <a:solidFill>
            <a:srgbClr val="000000"/>
          </a:solidFill>
          <a:round/>
        </a:ln>
      </xdr:spPr>
    </xdr:sp>
    <xdr:clientData/>
  </xdr:twoCellAnchor>
  <xdr:twoCellAnchor>
    <xdr:from>
      <xdr:col>0</xdr:col>
      <xdr:colOff>257175</xdr:colOff>
      <xdr:row>18</xdr:row>
      <xdr:rowOff>28575</xdr:rowOff>
    </xdr:from>
    <xdr:to>
      <xdr:col>0</xdr:col>
      <xdr:colOff>381000</xdr:colOff>
      <xdr:row>18</xdr:row>
      <xdr:rowOff>28575</xdr:rowOff>
    </xdr:to>
    <xdr:sp macro="" textlink="">
      <xdr:nvSpPr>
        <xdr:cNvPr id="6" name="Line 5"/>
        <xdr:cNvSpPr>
          <a:spLocks noChangeShapeType="1"/>
        </xdr:cNvSpPr>
      </xdr:nvSpPr>
      <xdr:spPr>
        <a:xfrm>
          <a:off x="257175" y="4038600"/>
          <a:ext cx="123825" cy="0"/>
        </a:xfrm>
        <a:prstGeom prst="line">
          <a:avLst/>
        </a:prstGeom>
        <a:noFill/>
        <a:ln w="9525">
          <a:solidFill>
            <a:srgbClr val="000000"/>
          </a:solidFill>
          <a:round/>
        </a:ln>
      </xdr:spPr>
    </xdr:sp>
    <xdr:clientData fLocksWithSheet="0"/>
  </xdr:twoCellAnchor>
  <xdr:twoCellAnchor>
    <xdr:from>
      <xdr:col>16</xdr:col>
      <xdr:colOff>114300</xdr:colOff>
      <xdr:row>2</xdr:row>
      <xdr:rowOff>38100</xdr:rowOff>
    </xdr:from>
    <xdr:to>
      <xdr:col>16</xdr:col>
      <xdr:colOff>257175</xdr:colOff>
      <xdr:row>2</xdr:row>
      <xdr:rowOff>38100</xdr:rowOff>
    </xdr:to>
    <xdr:sp macro="" textlink="">
      <xdr:nvSpPr>
        <xdr:cNvPr id="7" name="Line 6"/>
        <xdr:cNvSpPr>
          <a:spLocks noChangeShapeType="1"/>
        </xdr:cNvSpPr>
      </xdr:nvSpPr>
      <xdr:spPr>
        <a:xfrm>
          <a:off x="7458075" y="628650"/>
          <a:ext cx="142875" cy="0"/>
        </a:xfrm>
        <a:prstGeom prst="line">
          <a:avLst/>
        </a:prstGeom>
        <a:noFill/>
        <a:ln w="9525">
          <a:solidFill>
            <a:srgbClr val="000000"/>
          </a:solidFill>
          <a:round/>
        </a:ln>
      </xdr:spPr>
    </xdr:sp>
    <xdr:clientData fLocksWithSheet="0"/>
  </xdr:twoCellAnchor>
  <xdr:twoCellAnchor>
    <xdr:from>
      <xdr:col>28</xdr:col>
      <xdr:colOff>57150</xdr:colOff>
      <xdr:row>15</xdr:row>
      <xdr:rowOff>38100</xdr:rowOff>
    </xdr:from>
    <xdr:to>
      <xdr:col>28</xdr:col>
      <xdr:colOff>171450</xdr:colOff>
      <xdr:row>15</xdr:row>
      <xdr:rowOff>38100</xdr:rowOff>
    </xdr:to>
    <xdr:sp macro="" textlink="">
      <xdr:nvSpPr>
        <xdr:cNvPr id="8" name="Line 7"/>
        <xdr:cNvSpPr>
          <a:spLocks noChangeShapeType="1"/>
        </xdr:cNvSpPr>
      </xdr:nvSpPr>
      <xdr:spPr>
        <a:xfrm>
          <a:off x="13344525" y="3448050"/>
          <a:ext cx="114300" cy="0"/>
        </a:xfrm>
        <a:prstGeom prst="line">
          <a:avLst/>
        </a:prstGeom>
        <a:noFill/>
        <a:ln w="38100" cmpd="dbl">
          <a:solidFill>
            <a:srgbClr val="000000"/>
          </a:solidFill>
          <a:round/>
        </a:ln>
      </xdr:spPr>
    </xdr:sp>
    <xdr:clientData/>
  </xdr:twoCellAnchor>
  <xdr:twoCellAnchor>
    <xdr:from>
      <xdr:col>28</xdr:col>
      <xdr:colOff>76200</xdr:colOff>
      <xdr:row>16</xdr:row>
      <xdr:rowOff>28575</xdr:rowOff>
    </xdr:from>
    <xdr:to>
      <xdr:col>28</xdr:col>
      <xdr:colOff>190500</xdr:colOff>
      <xdr:row>16</xdr:row>
      <xdr:rowOff>28575</xdr:rowOff>
    </xdr:to>
    <xdr:sp macro="" textlink="">
      <xdr:nvSpPr>
        <xdr:cNvPr id="9" name="Line 8"/>
        <xdr:cNvSpPr>
          <a:spLocks noChangeShapeType="1"/>
        </xdr:cNvSpPr>
      </xdr:nvSpPr>
      <xdr:spPr>
        <a:xfrm>
          <a:off x="13363575" y="3638550"/>
          <a:ext cx="114300" cy="0"/>
        </a:xfrm>
        <a:prstGeom prst="line">
          <a:avLst/>
        </a:prstGeom>
        <a:noFill/>
        <a:ln w="9525">
          <a:solidFill>
            <a:srgbClr val="000000"/>
          </a:solidFill>
          <a:round/>
        </a:ln>
      </xdr:spPr>
    </xdr:sp>
    <xdr:clientData/>
  </xdr:twoCellAnchor>
  <xdr:twoCellAnchor>
    <xdr:from>
      <xdr:col>12</xdr:col>
      <xdr:colOff>104775</xdr:colOff>
      <xdr:row>0</xdr:row>
      <xdr:rowOff>57150</xdr:rowOff>
    </xdr:from>
    <xdr:to>
      <xdr:col>12</xdr:col>
      <xdr:colOff>323850</xdr:colOff>
      <xdr:row>0</xdr:row>
      <xdr:rowOff>57150</xdr:rowOff>
    </xdr:to>
    <xdr:sp macro="" textlink="">
      <xdr:nvSpPr>
        <xdr:cNvPr id="10" name="Line 9"/>
        <xdr:cNvSpPr>
          <a:spLocks noChangeShapeType="1"/>
        </xdr:cNvSpPr>
      </xdr:nvSpPr>
      <xdr:spPr>
        <a:xfrm>
          <a:off x="5848350" y="57150"/>
          <a:ext cx="219075" cy="0"/>
        </a:xfrm>
        <a:prstGeom prst="line">
          <a:avLst/>
        </a:prstGeom>
        <a:noFill/>
        <a:ln w="19050">
          <a:solidFill>
            <a:srgbClr val="000000"/>
          </a:solidFill>
          <a:round/>
        </a:ln>
      </xdr:spPr>
    </xdr:sp>
    <xdr:clientData fLocksWithSheet="0"/>
  </xdr:twoCellAnchor>
  <xdr:twoCellAnchor editAs="oneCell">
    <xdr:from>
      <xdr:col>0</xdr:col>
      <xdr:colOff>635</xdr:colOff>
      <xdr:row>0</xdr:row>
      <xdr:rowOff>33655</xdr:rowOff>
    </xdr:from>
    <xdr:to>
      <xdr:col>2</xdr:col>
      <xdr:colOff>419735</xdr:colOff>
      <xdr:row>1</xdr:row>
      <xdr:rowOff>138430</xdr:rowOff>
    </xdr:to>
    <xdr:pic>
      <xdr:nvPicPr>
        <xdr:cNvPr id="12" name="图片 11" descr="粘贴图片.png"/>
        <xdr:cNvPicPr>
          <a:picLocks noChangeAspect="1"/>
        </xdr:cNvPicPr>
      </xdr:nvPicPr>
      <xdr:blipFill>
        <a:blip xmlns:r="http://schemas.openxmlformats.org/officeDocument/2006/relationships" r:embed="rId3" cstate="print"/>
        <a:stretch>
          <a:fillRect/>
        </a:stretch>
      </xdr:blipFill>
      <xdr:spPr>
        <a:xfrm>
          <a:off x="635" y="33655"/>
          <a:ext cx="1476375" cy="4762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25</xdr:row>
      <xdr:rowOff>9525</xdr:rowOff>
    </xdr:from>
    <xdr:to>
      <xdr:col>28</xdr:col>
      <xdr:colOff>9525</xdr:colOff>
      <xdr:row>31</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17</xdr:row>
      <xdr:rowOff>9525</xdr:rowOff>
    </xdr:from>
    <xdr:to>
      <xdr:col>28</xdr:col>
      <xdr:colOff>0</xdr:colOff>
      <xdr:row>24</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114300</xdr:colOff>
      <xdr:row>19</xdr:row>
      <xdr:rowOff>0</xdr:rowOff>
    </xdr:from>
    <xdr:to>
      <xdr:col>0</xdr:col>
      <xdr:colOff>323850</xdr:colOff>
      <xdr:row>19</xdr:row>
      <xdr:rowOff>0</xdr:rowOff>
    </xdr:to>
    <xdr:sp macro="" textlink="">
      <xdr:nvSpPr>
        <xdr:cNvPr id="4" name="文字 5"/>
        <xdr:cNvSpPr txBox="1">
          <a:spLocks noChangeArrowheads="1"/>
        </xdr:cNvSpPr>
      </xdr:nvSpPr>
      <xdr:spPr>
        <a:xfrm>
          <a:off x="114300" y="4210050"/>
          <a:ext cx="209550" cy="0"/>
        </a:xfrm>
        <a:prstGeom prst="rect">
          <a:avLst/>
        </a:prstGeom>
        <a:solidFill>
          <a:srgbClr val="FFFFFF"/>
        </a:solidFill>
        <a:ln w="1">
          <a:noFill/>
          <a:miter lim="800000"/>
        </a:ln>
      </xdr:spPr>
      <xdr:txBody>
        <a:bodyPr vertOverflow="clip" wrap="square" lIns="27432" tIns="27432" rIns="0" bIns="0" anchor="t" upright="1"/>
        <a:lstStyle/>
        <a:p>
          <a:pPr algn="l" rtl="0">
            <a:defRPr sz="1000"/>
          </a:pPr>
          <a:r>
            <a:rPr lang="zh-CN" altLang="en-US" sz="1000" b="0" i="0" strike="noStrike">
              <a:solidFill>
                <a:srgbClr val="000000"/>
              </a:solidFill>
              <a:latin typeface="MingLiU" panose="02020509000000000000" pitchFamily="15" charset="-120"/>
              <a:ea typeface="MingLiU" panose="02020509000000000000" pitchFamily="15" charset="-120"/>
            </a:rPr>
            <a:t>Ｘ</a:t>
          </a:r>
        </a:p>
        <a:p>
          <a:pPr algn="l" rtl="0">
            <a:defRPr sz="1000"/>
          </a:pPr>
          <a:r>
            <a:rPr lang="zh-CN" altLang="en-US" sz="1000" b="0" i="0" strike="noStrike">
              <a:solidFill>
                <a:srgbClr val="000000"/>
              </a:solidFill>
              <a:latin typeface="MingLiU" panose="02020509000000000000" pitchFamily="15" charset="-120"/>
              <a:ea typeface="MingLiU" panose="02020509000000000000" pitchFamily="15" charset="-120"/>
            </a:rPr>
            <a:t>管</a:t>
          </a:r>
        </a:p>
        <a:p>
          <a:pPr algn="l" rtl="0">
            <a:defRPr sz="1000"/>
          </a:pPr>
          <a:r>
            <a:rPr lang="zh-CN" altLang="en-US" sz="1000" b="0" i="0" strike="noStrike">
              <a:solidFill>
                <a:srgbClr val="000000"/>
              </a:solidFill>
              <a:latin typeface="MingLiU" panose="02020509000000000000" pitchFamily="15" charset="-120"/>
              <a:ea typeface="MingLiU" panose="02020509000000000000" pitchFamily="15" charset="-120"/>
            </a:rPr>
            <a:t>制</a:t>
          </a:r>
        </a:p>
        <a:p>
          <a:pPr algn="l" rtl="0">
            <a:defRPr sz="1000"/>
          </a:pPr>
          <a:r>
            <a:rPr lang="zh-CN" altLang="en-US" sz="1000" b="0" i="0" strike="noStrike">
              <a:solidFill>
                <a:srgbClr val="000000"/>
              </a:solidFill>
              <a:latin typeface="MingLiU" panose="02020509000000000000" pitchFamily="15" charset="-120"/>
              <a:ea typeface="MingLiU" panose="02020509000000000000" pitchFamily="15" charset="-120"/>
            </a:rPr>
            <a:t>圖</a:t>
          </a:r>
        </a:p>
      </xdr:txBody>
    </xdr:sp>
    <xdr:clientData/>
  </xdr:twoCellAnchor>
  <xdr:twoCellAnchor>
    <xdr:from>
      <xdr:col>0</xdr:col>
      <xdr:colOff>323850</xdr:colOff>
      <xdr:row>15</xdr:row>
      <xdr:rowOff>38100</xdr:rowOff>
    </xdr:from>
    <xdr:to>
      <xdr:col>1</xdr:col>
      <xdr:colOff>66675</xdr:colOff>
      <xdr:row>15</xdr:row>
      <xdr:rowOff>38100</xdr:rowOff>
    </xdr:to>
    <xdr:sp macro="" textlink="">
      <xdr:nvSpPr>
        <xdr:cNvPr id="5" name="Line 4"/>
        <xdr:cNvSpPr>
          <a:spLocks noChangeShapeType="1"/>
        </xdr:cNvSpPr>
      </xdr:nvSpPr>
      <xdr:spPr>
        <a:xfrm>
          <a:off x="323850" y="3448050"/>
          <a:ext cx="361950" cy="0"/>
        </a:xfrm>
        <a:prstGeom prst="line">
          <a:avLst/>
        </a:prstGeom>
        <a:noFill/>
        <a:ln w="9525">
          <a:solidFill>
            <a:srgbClr val="000000"/>
          </a:solidFill>
          <a:round/>
        </a:ln>
      </xdr:spPr>
    </xdr:sp>
    <xdr:clientData/>
  </xdr:twoCellAnchor>
  <xdr:twoCellAnchor>
    <xdr:from>
      <xdr:col>0</xdr:col>
      <xdr:colOff>257175</xdr:colOff>
      <xdr:row>18</xdr:row>
      <xdr:rowOff>28575</xdr:rowOff>
    </xdr:from>
    <xdr:to>
      <xdr:col>0</xdr:col>
      <xdr:colOff>381000</xdr:colOff>
      <xdr:row>18</xdr:row>
      <xdr:rowOff>28575</xdr:rowOff>
    </xdr:to>
    <xdr:sp macro="" textlink="">
      <xdr:nvSpPr>
        <xdr:cNvPr id="6" name="Line 5"/>
        <xdr:cNvSpPr>
          <a:spLocks noChangeShapeType="1"/>
        </xdr:cNvSpPr>
      </xdr:nvSpPr>
      <xdr:spPr>
        <a:xfrm>
          <a:off x="257175" y="4038600"/>
          <a:ext cx="123825" cy="0"/>
        </a:xfrm>
        <a:prstGeom prst="line">
          <a:avLst/>
        </a:prstGeom>
        <a:noFill/>
        <a:ln w="9525">
          <a:solidFill>
            <a:srgbClr val="000000"/>
          </a:solidFill>
          <a:round/>
        </a:ln>
      </xdr:spPr>
    </xdr:sp>
    <xdr:clientData fLocksWithSheet="0"/>
  </xdr:twoCellAnchor>
  <xdr:twoCellAnchor>
    <xdr:from>
      <xdr:col>16</xdr:col>
      <xdr:colOff>114300</xdr:colOff>
      <xdr:row>2</xdr:row>
      <xdr:rowOff>38100</xdr:rowOff>
    </xdr:from>
    <xdr:to>
      <xdr:col>16</xdr:col>
      <xdr:colOff>257175</xdr:colOff>
      <xdr:row>2</xdr:row>
      <xdr:rowOff>38100</xdr:rowOff>
    </xdr:to>
    <xdr:sp macro="" textlink="">
      <xdr:nvSpPr>
        <xdr:cNvPr id="7" name="Line 6"/>
        <xdr:cNvSpPr>
          <a:spLocks noChangeShapeType="1"/>
        </xdr:cNvSpPr>
      </xdr:nvSpPr>
      <xdr:spPr>
        <a:xfrm>
          <a:off x="7458075" y="628650"/>
          <a:ext cx="142875" cy="0"/>
        </a:xfrm>
        <a:prstGeom prst="line">
          <a:avLst/>
        </a:prstGeom>
        <a:noFill/>
        <a:ln w="9525">
          <a:solidFill>
            <a:srgbClr val="000000"/>
          </a:solidFill>
          <a:round/>
        </a:ln>
      </xdr:spPr>
    </xdr:sp>
    <xdr:clientData fLocksWithSheet="0"/>
  </xdr:twoCellAnchor>
  <xdr:twoCellAnchor>
    <xdr:from>
      <xdr:col>28</xdr:col>
      <xdr:colOff>57150</xdr:colOff>
      <xdr:row>15</xdr:row>
      <xdr:rowOff>38100</xdr:rowOff>
    </xdr:from>
    <xdr:to>
      <xdr:col>28</xdr:col>
      <xdr:colOff>171450</xdr:colOff>
      <xdr:row>15</xdr:row>
      <xdr:rowOff>38100</xdr:rowOff>
    </xdr:to>
    <xdr:sp macro="" textlink="">
      <xdr:nvSpPr>
        <xdr:cNvPr id="8" name="Line 7"/>
        <xdr:cNvSpPr>
          <a:spLocks noChangeShapeType="1"/>
        </xdr:cNvSpPr>
      </xdr:nvSpPr>
      <xdr:spPr>
        <a:xfrm>
          <a:off x="13344525" y="3448050"/>
          <a:ext cx="114300" cy="0"/>
        </a:xfrm>
        <a:prstGeom prst="line">
          <a:avLst/>
        </a:prstGeom>
        <a:noFill/>
        <a:ln w="38100" cmpd="dbl">
          <a:solidFill>
            <a:srgbClr val="000000"/>
          </a:solidFill>
          <a:round/>
        </a:ln>
      </xdr:spPr>
    </xdr:sp>
    <xdr:clientData/>
  </xdr:twoCellAnchor>
  <xdr:twoCellAnchor>
    <xdr:from>
      <xdr:col>28</xdr:col>
      <xdr:colOff>76200</xdr:colOff>
      <xdr:row>16</xdr:row>
      <xdr:rowOff>28575</xdr:rowOff>
    </xdr:from>
    <xdr:to>
      <xdr:col>28</xdr:col>
      <xdr:colOff>190500</xdr:colOff>
      <xdr:row>16</xdr:row>
      <xdr:rowOff>28575</xdr:rowOff>
    </xdr:to>
    <xdr:sp macro="" textlink="">
      <xdr:nvSpPr>
        <xdr:cNvPr id="9" name="Line 8"/>
        <xdr:cNvSpPr>
          <a:spLocks noChangeShapeType="1"/>
        </xdr:cNvSpPr>
      </xdr:nvSpPr>
      <xdr:spPr>
        <a:xfrm>
          <a:off x="13363575" y="3638550"/>
          <a:ext cx="114300" cy="0"/>
        </a:xfrm>
        <a:prstGeom prst="line">
          <a:avLst/>
        </a:prstGeom>
        <a:noFill/>
        <a:ln w="9525">
          <a:solidFill>
            <a:srgbClr val="000000"/>
          </a:solidFill>
          <a:round/>
        </a:ln>
      </xdr:spPr>
    </xdr:sp>
    <xdr:clientData/>
  </xdr:twoCellAnchor>
  <xdr:twoCellAnchor>
    <xdr:from>
      <xdr:col>12</xdr:col>
      <xdr:colOff>104775</xdr:colOff>
      <xdr:row>0</xdr:row>
      <xdr:rowOff>57150</xdr:rowOff>
    </xdr:from>
    <xdr:to>
      <xdr:col>12</xdr:col>
      <xdr:colOff>323850</xdr:colOff>
      <xdr:row>0</xdr:row>
      <xdr:rowOff>57150</xdr:rowOff>
    </xdr:to>
    <xdr:sp macro="" textlink="">
      <xdr:nvSpPr>
        <xdr:cNvPr id="10" name="Line 9"/>
        <xdr:cNvSpPr>
          <a:spLocks noChangeShapeType="1"/>
        </xdr:cNvSpPr>
      </xdr:nvSpPr>
      <xdr:spPr>
        <a:xfrm>
          <a:off x="5848350" y="57150"/>
          <a:ext cx="219075" cy="0"/>
        </a:xfrm>
        <a:prstGeom prst="line">
          <a:avLst/>
        </a:prstGeom>
        <a:noFill/>
        <a:ln w="19050">
          <a:solidFill>
            <a:srgbClr val="000000"/>
          </a:solidFill>
          <a:round/>
        </a:ln>
      </xdr:spPr>
    </xdr:sp>
    <xdr:clientData fLocksWithSheet="0"/>
  </xdr:twoCellAnchor>
  <xdr:twoCellAnchor editAs="oneCell">
    <xdr:from>
      <xdr:col>0</xdr:col>
      <xdr:colOff>635</xdr:colOff>
      <xdr:row>0</xdr:row>
      <xdr:rowOff>90170</xdr:rowOff>
    </xdr:from>
    <xdr:to>
      <xdr:col>2</xdr:col>
      <xdr:colOff>419735</xdr:colOff>
      <xdr:row>1</xdr:row>
      <xdr:rowOff>194945</xdr:rowOff>
    </xdr:to>
    <xdr:pic>
      <xdr:nvPicPr>
        <xdr:cNvPr id="12" name="图片 11" descr="粘贴图片.png"/>
        <xdr:cNvPicPr>
          <a:picLocks noChangeAspect="1"/>
        </xdr:cNvPicPr>
      </xdr:nvPicPr>
      <xdr:blipFill>
        <a:blip xmlns:r="http://schemas.openxmlformats.org/officeDocument/2006/relationships" r:embed="rId3" cstate="print"/>
        <a:stretch>
          <a:fillRect/>
        </a:stretch>
      </xdr:blipFill>
      <xdr:spPr>
        <a:xfrm>
          <a:off x="635" y="90170"/>
          <a:ext cx="1476375" cy="4762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9525</xdr:colOff>
      <xdr:row>25</xdr:row>
      <xdr:rowOff>9525</xdr:rowOff>
    </xdr:from>
    <xdr:to>
      <xdr:col>28</xdr:col>
      <xdr:colOff>9525</xdr:colOff>
      <xdr:row>31</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17</xdr:row>
      <xdr:rowOff>9525</xdr:rowOff>
    </xdr:from>
    <xdr:to>
      <xdr:col>28</xdr:col>
      <xdr:colOff>0</xdr:colOff>
      <xdr:row>24</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114300</xdr:colOff>
      <xdr:row>19</xdr:row>
      <xdr:rowOff>0</xdr:rowOff>
    </xdr:from>
    <xdr:to>
      <xdr:col>0</xdr:col>
      <xdr:colOff>323850</xdr:colOff>
      <xdr:row>19</xdr:row>
      <xdr:rowOff>0</xdr:rowOff>
    </xdr:to>
    <xdr:sp macro="" textlink="">
      <xdr:nvSpPr>
        <xdr:cNvPr id="4" name="文字 5"/>
        <xdr:cNvSpPr txBox="1">
          <a:spLocks noChangeArrowheads="1"/>
        </xdr:cNvSpPr>
      </xdr:nvSpPr>
      <xdr:spPr>
        <a:xfrm>
          <a:off x="114300" y="4210050"/>
          <a:ext cx="209550" cy="0"/>
        </a:xfrm>
        <a:prstGeom prst="rect">
          <a:avLst/>
        </a:prstGeom>
        <a:solidFill>
          <a:srgbClr val="FFFFFF"/>
        </a:solidFill>
        <a:ln w="1">
          <a:noFill/>
          <a:miter lim="800000"/>
        </a:ln>
      </xdr:spPr>
      <xdr:txBody>
        <a:bodyPr vertOverflow="clip" wrap="square" lIns="27432" tIns="27432" rIns="0" bIns="0" anchor="t" upright="1"/>
        <a:lstStyle/>
        <a:p>
          <a:pPr algn="l" rtl="0">
            <a:defRPr sz="1000"/>
          </a:pPr>
          <a:r>
            <a:rPr lang="zh-CN" altLang="en-US" sz="1000" b="0" i="0" strike="noStrike">
              <a:solidFill>
                <a:srgbClr val="000000"/>
              </a:solidFill>
              <a:latin typeface="MingLiU" panose="02020509000000000000" pitchFamily="15" charset="-120"/>
              <a:ea typeface="MingLiU" panose="02020509000000000000" pitchFamily="15" charset="-120"/>
            </a:rPr>
            <a:t>Ｘ</a:t>
          </a:r>
        </a:p>
        <a:p>
          <a:pPr algn="l" rtl="0">
            <a:defRPr sz="1000"/>
          </a:pPr>
          <a:r>
            <a:rPr lang="zh-CN" altLang="en-US" sz="1000" b="0" i="0" strike="noStrike">
              <a:solidFill>
                <a:srgbClr val="000000"/>
              </a:solidFill>
              <a:latin typeface="MingLiU" panose="02020509000000000000" pitchFamily="15" charset="-120"/>
              <a:ea typeface="MingLiU" panose="02020509000000000000" pitchFamily="15" charset="-120"/>
            </a:rPr>
            <a:t>管</a:t>
          </a:r>
        </a:p>
        <a:p>
          <a:pPr algn="l" rtl="0">
            <a:defRPr sz="1000"/>
          </a:pPr>
          <a:r>
            <a:rPr lang="zh-CN" altLang="en-US" sz="1000" b="0" i="0" strike="noStrike">
              <a:solidFill>
                <a:srgbClr val="000000"/>
              </a:solidFill>
              <a:latin typeface="MingLiU" panose="02020509000000000000" pitchFamily="15" charset="-120"/>
              <a:ea typeface="MingLiU" panose="02020509000000000000" pitchFamily="15" charset="-120"/>
            </a:rPr>
            <a:t>制</a:t>
          </a:r>
        </a:p>
        <a:p>
          <a:pPr algn="l" rtl="0">
            <a:defRPr sz="1000"/>
          </a:pPr>
          <a:r>
            <a:rPr lang="zh-CN" altLang="en-US" sz="1000" b="0" i="0" strike="noStrike">
              <a:solidFill>
                <a:srgbClr val="000000"/>
              </a:solidFill>
              <a:latin typeface="MingLiU" panose="02020509000000000000" pitchFamily="15" charset="-120"/>
              <a:ea typeface="MingLiU" panose="02020509000000000000" pitchFamily="15" charset="-120"/>
            </a:rPr>
            <a:t>圖</a:t>
          </a:r>
        </a:p>
      </xdr:txBody>
    </xdr:sp>
    <xdr:clientData/>
  </xdr:twoCellAnchor>
  <xdr:twoCellAnchor>
    <xdr:from>
      <xdr:col>0</xdr:col>
      <xdr:colOff>323850</xdr:colOff>
      <xdr:row>15</xdr:row>
      <xdr:rowOff>38100</xdr:rowOff>
    </xdr:from>
    <xdr:to>
      <xdr:col>1</xdr:col>
      <xdr:colOff>66675</xdr:colOff>
      <xdr:row>15</xdr:row>
      <xdr:rowOff>38100</xdr:rowOff>
    </xdr:to>
    <xdr:sp macro="" textlink="">
      <xdr:nvSpPr>
        <xdr:cNvPr id="5" name="Line 4"/>
        <xdr:cNvSpPr>
          <a:spLocks noChangeShapeType="1"/>
        </xdr:cNvSpPr>
      </xdr:nvSpPr>
      <xdr:spPr>
        <a:xfrm>
          <a:off x="323850" y="3448050"/>
          <a:ext cx="361950" cy="0"/>
        </a:xfrm>
        <a:prstGeom prst="line">
          <a:avLst/>
        </a:prstGeom>
        <a:noFill/>
        <a:ln w="9525">
          <a:solidFill>
            <a:srgbClr val="000000"/>
          </a:solidFill>
          <a:round/>
        </a:ln>
      </xdr:spPr>
    </xdr:sp>
    <xdr:clientData/>
  </xdr:twoCellAnchor>
  <xdr:twoCellAnchor>
    <xdr:from>
      <xdr:col>0</xdr:col>
      <xdr:colOff>257175</xdr:colOff>
      <xdr:row>18</xdr:row>
      <xdr:rowOff>28575</xdr:rowOff>
    </xdr:from>
    <xdr:to>
      <xdr:col>0</xdr:col>
      <xdr:colOff>381000</xdr:colOff>
      <xdr:row>18</xdr:row>
      <xdr:rowOff>28575</xdr:rowOff>
    </xdr:to>
    <xdr:sp macro="" textlink="">
      <xdr:nvSpPr>
        <xdr:cNvPr id="6" name="Line 5"/>
        <xdr:cNvSpPr>
          <a:spLocks noChangeShapeType="1"/>
        </xdr:cNvSpPr>
      </xdr:nvSpPr>
      <xdr:spPr>
        <a:xfrm>
          <a:off x="257175" y="4038600"/>
          <a:ext cx="123825" cy="0"/>
        </a:xfrm>
        <a:prstGeom prst="line">
          <a:avLst/>
        </a:prstGeom>
        <a:noFill/>
        <a:ln w="9525">
          <a:solidFill>
            <a:srgbClr val="000000"/>
          </a:solidFill>
          <a:round/>
        </a:ln>
      </xdr:spPr>
    </xdr:sp>
    <xdr:clientData fLocksWithSheet="0"/>
  </xdr:twoCellAnchor>
  <xdr:twoCellAnchor>
    <xdr:from>
      <xdr:col>16</xdr:col>
      <xdr:colOff>114300</xdr:colOff>
      <xdr:row>2</xdr:row>
      <xdr:rowOff>38100</xdr:rowOff>
    </xdr:from>
    <xdr:to>
      <xdr:col>16</xdr:col>
      <xdr:colOff>257175</xdr:colOff>
      <xdr:row>2</xdr:row>
      <xdr:rowOff>38100</xdr:rowOff>
    </xdr:to>
    <xdr:sp macro="" textlink="">
      <xdr:nvSpPr>
        <xdr:cNvPr id="7" name="Line 6"/>
        <xdr:cNvSpPr>
          <a:spLocks noChangeShapeType="1"/>
        </xdr:cNvSpPr>
      </xdr:nvSpPr>
      <xdr:spPr>
        <a:xfrm>
          <a:off x="7458075" y="628650"/>
          <a:ext cx="142875" cy="0"/>
        </a:xfrm>
        <a:prstGeom prst="line">
          <a:avLst/>
        </a:prstGeom>
        <a:noFill/>
        <a:ln w="9525">
          <a:solidFill>
            <a:srgbClr val="000000"/>
          </a:solidFill>
          <a:round/>
        </a:ln>
      </xdr:spPr>
    </xdr:sp>
    <xdr:clientData fLocksWithSheet="0"/>
  </xdr:twoCellAnchor>
  <xdr:twoCellAnchor>
    <xdr:from>
      <xdr:col>28</xdr:col>
      <xdr:colOff>57150</xdr:colOff>
      <xdr:row>15</xdr:row>
      <xdr:rowOff>38100</xdr:rowOff>
    </xdr:from>
    <xdr:to>
      <xdr:col>28</xdr:col>
      <xdr:colOff>171450</xdr:colOff>
      <xdr:row>15</xdr:row>
      <xdr:rowOff>38100</xdr:rowOff>
    </xdr:to>
    <xdr:sp macro="" textlink="">
      <xdr:nvSpPr>
        <xdr:cNvPr id="8" name="Line 7"/>
        <xdr:cNvSpPr>
          <a:spLocks noChangeShapeType="1"/>
        </xdr:cNvSpPr>
      </xdr:nvSpPr>
      <xdr:spPr>
        <a:xfrm>
          <a:off x="13344525" y="3448050"/>
          <a:ext cx="114300" cy="0"/>
        </a:xfrm>
        <a:prstGeom prst="line">
          <a:avLst/>
        </a:prstGeom>
        <a:noFill/>
        <a:ln w="38100" cmpd="dbl">
          <a:solidFill>
            <a:srgbClr val="000000"/>
          </a:solidFill>
          <a:round/>
        </a:ln>
      </xdr:spPr>
    </xdr:sp>
    <xdr:clientData/>
  </xdr:twoCellAnchor>
  <xdr:twoCellAnchor>
    <xdr:from>
      <xdr:col>28</xdr:col>
      <xdr:colOff>76200</xdr:colOff>
      <xdr:row>16</xdr:row>
      <xdr:rowOff>28575</xdr:rowOff>
    </xdr:from>
    <xdr:to>
      <xdr:col>28</xdr:col>
      <xdr:colOff>190500</xdr:colOff>
      <xdr:row>16</xdr:row>
      <xdr:rowOff>28575</xdr:rowOff>
    </xdr:to>
    <xdr:sp macro="" textlink="">
      <xdr:nvSpPr>
        <xdr:cNvPr id="9" name="Line 8"/>
        <xdr:cNvSpPr>
          <a:spLocks noChangeShapeType="1"/>
        </xdr:cNvSpPr>
      </xdr:nvSpPr>
      <xdr:spPr>
        <a:xfrm>
          <a:off x="13363575" y="3638550"/>
          <a:ext cx="114300" cy="0"/>
        </a:xfrm>
        <a:prstGeom prst="line">
          <a:avLst/>
        </a:prstGeom>
        <a:noFill/>
        <a:ln w="9525">
          <a:solidFill>
            <a:srgbClr val="000000"/>
          </a:solidFill>
          <a:round/>
        </a:ln>
      </xdr:spPr>
    </xdr:sp>
    <xdr:clientData/>
  </xdr:twoCellAnchor>
  <xdr:twoCellAnchor>
    <xdr:from>
      <xdr:col>12</xdr:col>
      <xdr:colOff>104775</xdr:colOff>
      <xdr:row>0</xdr:row>
      <xdr:rowOff>57150</xdr:rowOff>
    </xdr:from>
    <xdr:to>
      <xdr:col>12</xdr:col>
      <xdr:colOff>323850</xdr:colOff>
      <xdr:row>0</xdr:row>
      <xdr:rowOff>57150</xdr:rowOff>
    </xdr:to>
    <xdr:sp macro="" textlink="">
      <xdr:nvSpPr>
        <xdr:cNvPr id="10" name="Line 9"/>
        <xdr:cNvSpPr>
          <a:spLocks noChangeShapeType="1"/>
        </xdr:cNvSpPr>
      </xdr:nvSpPr>
      <xdr:spPr>
        <a:xfrm>
          <a:off x="5848350" y="57150"/>
          <a:ext cx="219075" cy="0"/>
        </a:xfrm>
        <a:prstGeom prst="line">
          <a:avLst/>
        </a:prstGeom>
        <a:noFill/>
        <a:ln w="19050">
          <a:solidFill>
            <a:srgbClr val="000000"/>
          </a:solidFill>
          <a:round/>
        </a:ln>
      </xdr:spPr>
    </xdr:sp>
    <xdr:clientData fLocksWithSheet="0"/>
  </xdr:twoCellAnchor>
  <xdr:twoCellAnchor editAs="oneCell">
    <xdr:from>
      <xdr:col>0</xdr:col>
      <xdr:colOff>635</xdr:colOff>
      <xdr:row>0</xdr:row>
      <xdr:rowOff>100965</xdr:rowOff>
    </xdr:from>
    <xdr:to>
      <xdr:col>2</xdr:col>
      <xdr:colOff>419735</xdr:colOff>
      <xdr:row>1</xdr:row>
      <xdr:rowOff>205740</xdr:rowOff>
    </xdr:to>
    <xdr:pic>
      <xdr:nvPicPr>
        <xdr:cNvPr id="12" name="图片 11" descr="粘贴图片.png"/>
        <xdr:cNvPicPr>
          <a:picLocks noChangeAspect="1"/>
        </xdr:cNvPicPr>
      </xdr:nvPicPr>
      <xdr:blipFill>
        <a:blip xmlns:r="http://schemas.openxmlformats.org/officeDocument/2006/relationships" r:embed="rId3" cstate="print"/>
        <a:stretch>
          <a:fillRect/>
        </a:stretch>
      </xdr:blipFill>
      <xdr:spPr>
        <a:xfrm>
          <a:off x="635" y="100965"/>
          <a:ext cx="1476375" cy="4762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9525</xdr:colOff>
      <xdr:row>25</xdr:row>
      <xdr:rowOff>9525</xdr:rowOff>
    </xdr:from>
    <xdr:to>
      <xdr:col>28</xdr:col>
      <xdr:colOff>9525</xdr:colOff>
      <xdr:row>31</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17</xdr:row>
      <xdr:rowOff>9525</xdr:rowOff>
    </xdr:from>
    <xdr:to>
      <xdr:col>28</xdr:col>
      <xdr:colOff>0</xdr:colOff>
      <xdr:row>24</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114300</xdr:colOff>
      <xdr:row>19</xdr:row>
      <xdr:rowOff>0</xdr:rowOff>
    </xdr:from>
    <xdr:to>
      <xdr:col>0</xdr:col>
      <xdr:colOff>323850</xdr:colOff>
      <xdr:row>19</xdr:row>
      <xdr:rowOff>0</xdr:rowOff>
    </xdr:to>
    <xdr:sp macro="" textlink="">
      <xdr:nvSpPr>
        <xdr:cNvPr id="4" name="文字 5"/>
        <xdr:cNvSpPr txBox="1">
          <a:spLocks noChangeArrowheads="1"/>
        </xdr:cNvSpPr>
      </xdr:nvSpPr>
      <xdr:spPr>
        <a:xfrm>
          <a:off x="114300" y="4210050"/>
          <a:ext cx="209550" cy="0"/>
        </a:xfrm>
        <a:prstGeom prst="rect">
          <a:avLst/>
        </a:prstGeom>
        <a:solidFill>
          <a:srgbClr val="FFFFFF"/>
        </a:solidFill>
        <a:ln w="1">
          <a:noFill/>
          <a:miter lim="800000"/>
        </a:ln>
      </xdr:spPr>
      <xdr:txBody>
        <a:bodyPr vertOverflow="clip" wrap="square" lIns="27432" tIns="27432" rIns="0" bIns="0" anchor="t" upright="1"/>
        <a:lstStyle/>
        <a:p>
          <a:pPr algn="l" rtl="0">
            <a:defRPr sz="1000"/>
          </a:pPr>
          <a:r>
            <a:rPr lang="zh-CN" altLang="en-US" sz="1000" b="0" i="0" strike="noStrike">
              <a:solidFill>
                <a:srgbClr val="000000"/>
              </a:solidFill>
              <a:latin typeface="MingLiU" panose="02020509000000000000" pitchFamily="15" charset="-120"/>
              <a:ea typeface="MingLiU" panose="02020509000000000000" pitchFamily="15" charset="-120"/>
            </a:rPr>
            <a:t>Ｘ</a:t>
          </a:r>
        </a:p>
        <a:p>
          <a:pPr algn="l" rtl="0">
            <a:defRPr sz="1000"/>
          </a:pPr>
          <a:r>
            <a:rPr lang="zh-CN" altLang="en-US" sz="1000" b="0" i="0" strike="noStrike">
              <a:solidFill>
                <a:srgbClr val="000000"/>
              </a:solidFill>
              <a:latin typeface="MingLiU" panose="02020509000000000000" pitchFamily="15" charset="-120"/>
              <a:ea typeface="MingLiU" panose="02020509000000000000" pitchFamily="15" charset="-120"/>
            </a:rPr>
            <a:t>管</a:t>
          </a:r>
        </a:p>
        <a:p>
          <a:pPr algn="l" rtl="0">
            <a:defRPr sz="1000"/>
          </a:pPr>
          <a:r>
            <a:rPr lang="zh-CN" altLang="en-US" sz="1000" b="0" i="0" strike="noStrike">
              <a:solidFill>
                <a:srgbClr val="000000"/>
              </a:solidFill>
              <a:latin typeface="MingLiU" panose="02020509000000000000" pitchFamily="15" charset="-120"/>
              <a:ea typeface="MingLiU" panose="02020509000000000000" pitchFamily="15" charset="-120"/>
            </a:rPr>
            <a:t>制</a:t>
          </a:r>
        </a:p>
        <a:p>
          <a:pPr algn="l" rtl="0">
            <a:defRPr sz="1000"/>
          </a:pPr>
          <a:r>
            <a:rPr lang="zh-CN" altLang="en-US" sz="1000" b="0" i="0" strike="noStrike">
              <a:solidFill>
                <a:srgbClr val="000000"/>
              </a:solidFill>
              <a:latin typeface="MingLiU" panose="02020509000000000000" pitchFamily="15" charset="-120"/>
              <a:ea typeface="MingLiU" panose="02020509000000000000" pitchFamily="15" charset="-120"/>
            </a:rPr>
            <a:t>圖</a:t>
          </a:r>
        </a:p>
      </xdr:txBody>
    </xdr:sp>
    <xdr:clientData/>
  </xdr:twoCellAnchor>
  <xdr:twoCellAnchor>
    <xdr:from>
      <xdr:col>0</xdr:col>
      <xdr:colOff>323850</xdr:colOff>
      <xdr:row>15</xdr:row>
      <xdr:rowOff>38100</xdr:rowOff>
    </xdr:from>
    <xdr:to>
      <xdr:col>1</xdr:col>
      <xdr:colOff>66675</xdr:colOff>
      <xdr:row>15</xdr:row>
      <xdr:rowOff>38100</xdr:rowOff>
    </xdr:to>
    <xdr:sp macro="" textlink="">
      <xdr:nvSpPr>
        <xdr:cNvPr id="5" name="Line 4"/>
        <xdr:cNvSpPr>
          <a:spLocks noChangeShapeType="1"/>
        </xdr:cNvSpPr>
      </xdr:nvSpPr>
      <xdr:spPr>
        <a:xfrm>
          <a:off x="323850" y="3448050"/>
          <a:ext cx="361950" cy="0"/>
        </a:xfrm>
        <a:prstGeom prst="line">
          <a:avLst/>
        </a:prstGeom>
        <a:noFill/>
        <a:ln w="9525">
          <a:solidFill>
            <a:srgbClr val="000000"/>
          </a:solidFill>
          <a:round/>
        </a:ln>
      </xdr:spPr>
    </xdr:sp>
    <xdr:clientData/>
  </xdr:twoCellAnchor>
  <xdr:twoCellAnchor>
    <xdr:from>
      <xdr:col>0</xdr:col>
      <xdr:colOff>257175</xdr:colOff>
      <xdr:row>18</xdr:row>
      <xdr:rowOff>28575</xdr:rowOff>
    </xdr:from>
    <xdr:to>
      <xdr:col>0</xdr:col>
      <xdr:colOff>381000</xdr:colOff>
      <xdr:row>18</xdr:row>
      <xdr:rowOff>28575</xdr:rowOff>
    </xdr:to>
    <xdr:sp macro="" textlink="">
      <xdr:nvSpPr>
        <xdr:cNvPr id="6" name="Line 5"/>
        <xdr:cNvSpPr>
          <a:spLocks noChangeShapeType="1"/>
        </xdr:cNvSpPr>
      </xdr:nvSpPr>
      <xdr:spPr>
        <a:xfrm>
          <a:off x="257175" y="4038600"/>
          <a:ext cx="123825" cy="0"/>
        </a:xfrm>
        <a:prstGeom prst="line">
          <a:avLst/>
        </a:prstGeom>
        <a:noFill/>
        <a:ln w="9525">
          <a:solidFill>
            <a:srgbClr val="000000"/>
          </a:solidFill>
          <a:round/>
        </a:ln>
      </xdr:spPr>
    </xdr:sp>
    <xdr:clientData fLocksWithSheet="0"/>
  </xdr:twoCellAnchor>
  <xdr:twoCellAnchor>
    <xdr:from>
      <xdr:col>16</xdr:col>
      <xdr:colOff>114300</xdr:colOff>
      <xdr:row>2</xdr:row>
      <xdr:rowOff>38100</xdr:rowOff>
    </xdr:from>
    <xdr:to>
      <xdr:col>16</xdr:col>
      <xdr:colOff>257175</xdr:colOff>
      <xdr:row>2</xdr:row>
      <xdr:rowOff>38100</xdr:rowOff>
    </xdr:to>
    <xdr:sp macro="" textlink="">
      <xdr:nvSpPr>
        <xdr:cNvPr id="7" name="Line 6"/>
        <xdr:cNvSpPr>
          <a:spLocks noChangeShapeType="1"/>
        </xdr:cNvSpPr>
      </xdr:nvSpPr>
      <xdr:spPr>
        <a:xfrm>
          <a:off x="7458075" y="628650"/>
          <a:ext cx="142875" cy="0"/>
        </a:xfrm>
        <a:prstGeom prst="line">
          <a:avLst/>
        </a:prstGeom>
        <a:noFill/>
        <a:ln w="9525">
          <a:solidFill>
            <a:srgbClr val="000000"/>
          </a:solidFill>
          <a:round/>
        </a:ln>
      </xdr:spPr>
    </xdr:sp>
    <xdr:clientData fLocksWithSheet="0"/>
  </xdr:twoCellAnchor>
  <xdr:twoCellAnchor>
    <xdr:from>
      <xdr:col>28</xdr:col>
      <xdr:colOff>57150</xdr:colOff>
      <xdr:row>15</xdr:row>
      <xdr:rowOff>38100</xdr:rowOff>
    </xdr:from>
    <xdr:to>
      <xdr:col>28</xdr:col>
      <xdr:colOff>171450</xdr:colOff>
      <xdr:row>15</xdr:row>
      <xdr:rowOff>38100</xdr:rowOff>
    </xdr:to>
    <xdr:sp macro="" textlink="">
      <xdr:nvSpPr>
        <xdr:cNvPr id="8" name="Line 7"/>
        <xdr:cNvSpPr>
          <a:spLocks noChangeShapeType="1"/>
        </xdr:cNvSpPr>
      </xdr:nvSpPr>
      <xdr:spPr>
        <a:xfrm>
          <a:off x="13344525" y="3448050"/>
          <a:ext cx="114300" cy="0"/>
        </a:xfrm>
        <a:prstGeom prst="line">
          <a:avLst/>
        </a:prstGeom>
        <a:noFill/>
        <a:ln w="38100" cmpd="dbl">
          <a:solidFill>
            <a:srgbClr val="000000"/>
          </a:solidFill>
          <a:round/>
        </a:ln>
      </xdr:spPr>
    </xdr:sp>
    <xdr:clientData/>
  </xdr:twoCellAnchor>
  <xdr:twoCellAnchor>
    <xdr:from>
      <xdr:col>28</xdr:col>
      <xdr:colOff>76200</xdr:colOff>
      <xdr:row>16</xdr:row>
      <xdr:rowOff>28575</xdr:rowOff>
    </xdr:from>
    <xdr:to>
      <xdr:col>28</xdr:col>
      <xdr:colOff>190500</xdr:colOff>
      <xdr:row>16</xdr:row>
      <xdr:rowOff>28575</xdr:rowOff>
    </xdr:to>
    <xdr:sp macro="" textlink="">
      <xdr:nvSpPr>
        <xdr:cNvPr id="9" name="Line 8"/>
        <xdr:cNvSpPr>
          <a:spLocks noChangeShapeType="1"/>
        </xdr:cNvSpPr>
      </xdr:nvSpPr>
      <xdr:spPr>
        <a:xfrm>
          <a:off x="13363575" y="3638550"/>
          <a:ext cx="114300" cy="0"/>
        </a:xfrm>
        <a:prstGeom prst="line">
          <a:avLst/>
        </a:prstGeom>
        <a:noFill/>
        <a:ln w="9525">
          <a:solidFill>
            <a:srgbClr val="000000"/>
          </a:solidFill>
          <a:round/>
        </a:ln>
      </xdr:spPr>
    </xdr:sp>
    <xdr:clientData/>
  </xdr:twoCellAnchor>
  <xdr:twoCellAnchor>
    <xdr:from>
      <xdr:col>12</xdr:col>
      <xdr:colOff>104775</xdr:colOff>
      <xdr:row>0</xdr:row>
      <xdr:rowOff>57150</xdr:rowOff>
    </xdr:from>
    <xdr:to>
      <xdr:col>12</xdr:col>
      <xdr:colOff>323850</xdr:colOff>
      <xdr:row>0</xdr:row>
      <xdr:rowOff>57150</xdr:rowOff>
    </xdr:to>
    <xdr:sp macro="" textlink="">
      <xdr:nvSpPr>
        <xdr:cNvPr id="10" name="Line 9"/>
        <xdr:cNvSpPr>
          <a:spLocks noChangeShapeType="1"/>
        </xdr:cNvSpPr>
      </xdr:nvSpPr>
      <xdr:spPr>
        <a:xfrm>
          <a:off x="5848350" y="57150"/>
          <a:ext cx="219075" cy="0"/>
        </a:xfrm>
        <a:prstGeom prst="line">
          <a:avLst/>
        </a:prstGeom>
        <a:noFill/>
        <a:ln w="19050">
          <a:solidFill>
            <a:srgbClr val="000000"/>
          </a:solidFill>
          <a:round/>
        </a:ln>
      </xdr:spPr>
    </xdr:sp>
    <xdr:clientData fLocksWithSheet="0"/>
  </xdr:twoCellAnchor>
  <xdr:twoCellAnchor editAs="oneCell">
    <xdr:from>
      <xdr:col>0</xdr:col>
      <xdr:colOff>0</xdr:colOff>
      <xdr:row>0</xdr:row>
      <xdr:rowOff>0</xdr:rowOff>
    </xdr:from>
    <xdr:to>
      <xdr:col>2</xdr:col>
      <xdr:colOff>419100</xdr:colOff>
      <xdr:row>1</xdr:row>
      <xdr:rowOff>104775</xdr:rowOff>
    </xdr:to>
    <xdr:pic>
      <xdr:nvPicPr>
        <xdr:cNvPr id="12" name="图片 11" descr="粘贴图片.png"/>
        <xdr:cNvPicPr>
          <a:picLocks noChangeAspect="1"/>
        </xdr:cNvPicPr>
      </xdr:nvPicPr>
      <xdr:blipFill>
        <a:blip xmlns:r="http://schemas.openxmlformats.org/officeDocument/2006/relationships" r:embed="rId3" cstate="print"/>
        <a:stretch>
          <a:fillRect/>
        </a:stretch>
      </xdr:blipFill>
      <xdr:spPr>
        <a:xfrm>
          <a:off x="0" y="0"/>
          <a:ext cx="1476375" cy="4762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9</xdr:col>
      <xdr:colOff>552450</xdr:colOff>
      <xdr:row>5</xdr:row>
      <xdr:rowOff>104775</xdr:rowOff>
    </xdr:from>
    <xdr:to>
      <xdr:col>9</xdr:col>
      <xdr:colOff>714375</xdr:colOff>
      <xdr:row>5</xdr:row>
      <xdr:rowOff>266700</xdr:rowOff>
    </xdr:to>
    <xdr:sp macro="" textlink="">
      <xdr:nvSpPr>
        <xdr:cNvPr id="2" name="Text Box 454"/>
        <xdr:cNvSpPr txBox="1">
          <a:spLocks noChangeArrowheads="1"/>
        </xdr:cNvSpPr>
      </xdr:nvSpPr>
      <xdr:spPr>
        <a:xfrm>
          <a:off x="8391525" y="1626870"/>
          <a:ext cx="161925" cy="161925"/>
        </a:xfrm>
        <a:prstGeom prst="rect">
          <a:avLst/>
        </a:prstGeom>
        <a:noFill/>
        <a:ln w="9525" cmpd="sng">
          <a:noFill/>
          <a:miter lim="800000"/>
        </a:ln>
      </xdr:spPr>
      <xdr:txBody>
        <a:bodyPr vertOverflow="clip" wrap="square" lIns="27432" tIns="22860"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en-US" altLang="zh-CN" sz="1000" b="0" i="0" strike="noStrike">
              <a:solidFill>
                <a:srgbClr val="FF0000"/>
              </a:solidFill>
              <a:latin typeface="Times New Roman" panose="02020603050405020304" pitchFamily="12"/>
              <a:cs typeface="Times New Roman" panose="02020603050405020304" pitchFamily="12"/>
            </a:rPr>
            <a: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4037;&#20316;&#25253;&#21578;/R091&#160;PPAP&#34920;&#26684;-&#32852;&#21512;&#24037;&#19994;_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dministrator/AppData/Roaming/Foxmail7/Temp-500-20170920152156/Attach/&#20135;&#21697;&#23457;&#26680;&#25253;&#21578;%20w10544004--090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总则"/>
      <sheetName val="清单"/>
      <sheetName val="（1）PSW-担保书"/>
      <sheetName val="（2）尺寸报告"/>
      <sheetName val="(3) IFF-CTQ 关键特性CPK分析"/>
      <sheetName val="（4）性能"/>
      <sheetName val="(5)工艺流程图"/>
      <sheetName val="（6）过程 FMEA"/>
      <sheetName val="(7)生产控制计划"/>
      <sheetName val="（8）GRR分析"/>
      <sheetName val="（9）外观"/>
      <sheetName val="（10）生产能力 分析"/>
      <sheetName val="（11）ULD-包装"/>
      <sheetName val="（12）CRA-变更申请"/>
      <sheetName val="（13）MCE-材料变更"/>
      <sheetName val="（14）DCE-尺寸变更"/>
      <sheetName val="（15）PRCE-性能变更"/>
      <sheetName val="（16）TCE-模具变更"/>
      <sheetName val="（17）ECE-工程变更"/>
      <sheetName val="（18）TCCE-二级供应商变更"/>
      <sheetName val="（19）PPCE-工艺变更"/>
      <sheetName val="(20)TAE-二级供应商审核表"/>
      <sheetName val="（21）TAE-二级供应商的增加"/>
      <sheetName val="（22）PCE-包装变更"/>
      <sheetName val="(23)OCN-组织结构变更通知"/>
      <sheetName val="（24）ACE-外观变更"/>
      <sheetName val="(25) RoHS 声明（EHP)"/>
      <sheetName val="(26)RoHS 声明（WHP)"/>
    </sheetNames>
    <sheetDataSet>
      <sheetData sheetId="0" refreshError="1"/>
      <sheetData sheetId="1" refreshError="1"/>
      <sheetData sheetId="2" refreshError="1"/>
      <sheetData sheetId="3" refreshError="1"/>
      <sheetData sheetId="4">
        <row r="8">
          <cell r="C8">
            <v>1</v>
          </cell>
          <cell r="D8">
            <v>2</v>
          </cell>
          <cell r="E8">
            <v>3</v>
          </cell>
          <cell r="F8">
            <v>4</v>
          </cell>
          <cell r="G8">
            <v>5</v>
          </cell>
          <cell r="H8">
            <v>6</v>
          </cell>
          <cell r="I8">
            <v>7</v>
          </cell>
          <cell r="J8">
            <v>8</v>
          </cell>
          <cell r="K8">
            <v>9</v>
          </cell>
          <cell r="L8">
            <v>10</v>
          </cell>
          <cell r="M8">
            <v>11</v>
          </cell>
          <cell r="N8">
            <v>12</v>
          </cell>
          <cell r="O8">
            <v>13</v>
          </cell>
          <cell r="P8">
            <v>14</v>
          </cell>
          <cell r="Q8">
            <v>15</v>
          </cell>
          <cell r="R8">
            <v>16</v>
          </cell>
          <cell r="S8">
            <v>17</v>
          </cell>
          <cell r="T8">
            <v>18</v>
          </cell>
          <cell r="U8">
            <v>19</v>
          </cell>
          <cell r="V8">
            <v>20</v>
          </cell>
          <cell r="W8">
            <v>21</v>
          </cell>
          <cell r="X8">
            <v>22</v>
          </cell>
          <cell r="Y8">
            <v>23</v>
          </cell>
          <cell r="Z8">
            <v>24</v>
          </cell>
          <cell r="AA8">
            <v>25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重点产品过程审核报告"/>
      <sheetName val="不符合项内容"/>
      <sheetName val="产品质量审核报告"/>
      <sheetName val="附表1（尺寸测试）"/>
      <sheetName val="SPC尺寸测量图"/>
    </sheetNames>
    <sheetDataSet>
      <sheetData sheetId="0"/>
      <sheetData sheetId="1"/>
      <sheetData sheetId="2">
        <row r="4">
          <cell r="B4" t="str">
            <v>W10544004</v>
          </cell>
          <cell r="J4" t="str">
            <v>Spring Clip</v>
          </cell>
        </row>
        <row r="5">
          <cell r="B5">
            <v>42982</v>
          </cell>
          <cell r="J5" t="str">
            <v>库房</v>
          </cell>
        </row>
      </sheetData>
      <sheetData sheetId="3"/>
      <sheetData sheetId="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3.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oleObject" Target="../embeddings/oleObject1.bin"/><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B1:K16"/>
  <sheetViews>
    <sheetView topLeftCell="A7" workbookViewId="0">
      <selection activeCell="D20" sqref="D20"/>
    </sheetView>
  </sheetViews>
  <sheetFormatPr defaultColWidth="9" defaultRowHeight="15.75"/>
  <cols>
    <col min="1" max="1" width="1.125" style="256" customWidth="1"/>
    <col min="2" max="2" width="5.75" style="257" customWidth="1"/>
    <col min="3" max="3" width="22.875" style="256" customWidth="1"/>
    <col min="4" max="4" width="24.5" style="256" customWidth="1"/>
    <col min="5" max="5" width="27.75" style="256" customWidth="1"/>
    <col min="6" max="11" width="13.625" style="256" customWidth="1"/>
    <col min="12" max="256" width="9" style="256"/>
    <col min="257" max="257" width="1.125" style="256" customWidth="1"/>
    <col min="258" max="258" width="5.75" style="256" customWidth="1"/>
    <col min="259" max="259" width="35.5" style="256" customWidth="1"/>
    <col min="260" max="260" width="30.5" style="256" customWidth="1"/>
    <col min="261" max="261" width="45.625" style="256" customWidth="1"/>
    <col min="262" max="267" width="15.625" style="256" customWidth="1"/>
    <col min="268" max="512" width="9" style="256"/>
    <col min="513" max="513" width="1.125" style="256" customWidth="1"/>
    <col min="514" max="514" width="5.75" style="256" customWidth="1"/>
    <col min="515" max="515" width="35.5" style="256" customWidth="1"/>
    <col min="516" max="516" width="30.5" style="256" customWidth="1"/>
    <col min="517" max="517" width="45.625" style="256" customWidth="1"/>
    <col min="518" max="523" width="15.625" style="256" customWidth="1"/>
    <col min="524" max="768" width="9" style="256"/>
    <col min="769" max="769" width="1.125" style="256" customWidth="1"/>
    <col min="770" max="770" width="5.75" style="256" customWidth="1"/>
    <col min="771" max="771" width="35.5" style="256" customWidth="1"/>
    <col min="772" max="772" width="30.5" style="256" customWidth="1"/>
    <col min="773" max="773" width="45.625" style="256" customWidth="1"/>
    <col min="774" max="779" width="15.625" style="256" customWidth="1"/>
    <col min="780" max="1024" width="9" style="256"/>
    <col min="1025" max="1025" width="1.125" style="256" customWidth="1"/>
    <col min="1026" max="1026" width="5.75" style="256" customWidth="1"/>
    <col min="1027" max="1027" width="35.5" style="256" customWidth="1"/>
    <col min="1028" max="1028" width="30.5" style="256" customWidth="1"/>
    <col min="1029" max="1029" width="45.625" style="256" customWidth="1"/>
    <col min="1030" max="1035" width="15.625" style="256" customWidth="1"/>
    <col min="1036" max="1280" width="9" style="256"/>
    <col min="1281" max="1281" width="1.125" style="256" customWidth="1"/>
    <col min="1282" max="1282" width="5.75" style="256" customWidth="1"/>
    <col min="1283" max="1283" width="35.5" style="256" customWidth="1"/>
    <col min="1284" max="1284" width="30.5" style="256" customWidth="1"/>
    <col min="1285" max="1285" width="45.625" style="256" customWidth="1"/>
    <col min="1286" max="1291" width="15.625" style="256" customWidth="1"/>
    <col min="1292" max="1536" width="9" style="256"/>
    <col min="1537" max="1537" width="1.125" style="256" customWidth="1"/>
    <col min="1538" max="1538" width="5.75" style="256" customWidth="1"/>
    <col min="1539" max="1539" width="35.5" style="256" customWidth="1"/>
    <col min="1540" max="1540" width="30.5" style="256" customWidth="1"/>
    <col min="1541" max="1541" width="45.625" style="256" customWidth="1"/>
    <col min="1542" max="1547" width="15.625" style="256" customWidth="1"/>
    <col min="1548" max="1792" width="9" style="256"/>
    <col min="1793" max="1793" width="1.125" style="256" customWidth="1"/>
    <col min="1794" max="1794" width="5.75" style="256" customWidth="1"/>
    <col min="1795" max="1795" width="35.5" style="256" customWidth="1"/>
    <col min="1796" max="1796" width="30.5" style="256" customWidth="1"/>
    <col min="1797" max="1797" width="45.625" style="256" customWidth="1"/>
    <col min="1798" max="1803" width="15.625" style="256" customWidth="1"/>
    <col min="1804" max="2048" width="9" style="256"/>
    <col min="2049" max="2049" width="1.125" style="256" customWidth="1"/>
    <col min="2050" max="2050" width="5.75" style="256" customWidth="1"/>
    <col min="2051" max="2051" width="35.5" style="256" customWidth="1"/>
    <col min="2052" max="2052" width="30.5" style="256" customWidth="1"/>
    <col min="2053" max="2053" width="45.625" style="256" customWidth="1"/>
    <col min="2054" max="2059" width="15.625" style="256" customWidth="1"/>
    <col min="2060" max="2304" width="9" style="256"/>
    <col min="2305" max="2305" width="1.125" style="256" customWidth="1"/>
    <col min="2306" max="2306" width="5.75" style="256" customWidth="1"/>
    <col min="2307" max="2307" width="35.5" style="256" customWidth="1"/>
    <col min="2308" max="2308" width="30.5" style="256" customWidth="1"/>
    <col min="2309" max="2309" width="45.625" style="256" customWidth="1"/>
    <col min="2310" max="2315" width="15.625" style="256" customWidth="1"/>
    <col min="2316" max="2560" width="9" style="256"/>
    <col min="2561" max="2561" width="1.125" style="256" customWidth="1"/>
    <col min="2562" max="2562" width="5.75" style="256" customWidth="1"/>
    <col min="2563" max="2563" width="35.5" style="256" customWidth="1"/>
    <col min="2564" max="2564" width="30.5" style="256" customWidth="1"/>
    <col min="2565" max="2565" width="45.625" style="256" customWidth="1"/>
    <col min="2566" max="2571" width="15.625" style="256" customWidth="1"/>
    <col min="2572" max="2816" width="9" style="256"/>
    <col min="2817" max="2817" width="1.125" style="256" customWidth="1"/>
    <col min="2818" max="2818" width="5.75" style="256" customWidth="1"/>
    <col min="2819" max="2819" width="35.5" style="256" customWidth="1"/>
    <col min="2820" max="2820" width="30.5" style="256" customWidth="1"/>
    <col min="2821" max="2821" width="45.625" style="256" customWidth="1"/>
    <col min="2822" max="2827" width="15.625" style="256" customWidth="1"/>
    <col min="2828" max="3072" width="9" style="256"/>
    <col min="3073" max="3073" width="1.125" style="256" customWidth="1"/>
    <col min="3074" max="3074" width="5.75" style="256" customWidth="1"/>
    <col min="3075" max="3075" width="35.5" style="256" customWidth="1"/>
    <col min="3076" max="3076" width="30.5" style="256" customWidth="1"/>
    <col min="3077" max="3077" width="45.625" style="256" customWidth="1"/>
    <col min="3078" max="3083" width="15.625" style="256" customWidth="1"/>
    <col min="3084" max="3328" width="9" style="256"/>
    <col min="3329" max="3329" width="1.125" style="256" customWidth="1"/>
    <col min="3330" max="3330" width="5.75" style="256" customWidth="1"/>
    <col min="3331" max="3331" width="35.5" style="256" customWidth="1"/>
    <col min="3332" max="3332" width="30.5" style="256" customWidth="1"/>
    <col min="3333" max="3333" width="45.625" style="256" customWidth="1"/>
    <col min="3334" max="3339" width="15.625" style="256" customWidth="1"/>
    <col min="3340" max="3584" width="9" style="256"/>
    <col min="3585" max="3585" width="1.125" style="256" customWidth="1"/>
    <col min="3586" max="3586" width="5.75" style="256" customWidth="1"/>
    <col min="3587" max="3587" width="35.5" style="256" customWidth="1"/>
    <col min="3588" max="3588" width="30.5" style="256" customWidth="1"/>
    <col min="3589" max="3589" width="45.625" style="256" customWidth="1"/>
    <col min="3590" max="3595" width="15.625" style="256" customWidth="1"/>
    <col min="3596" max="3840" width="9" style="256"/>
    <col min="3841" max="3841" width="1.125" style="256" customWidth="1"/>
    <col min="3842" max="3842" width="5.75" style="256" customWidth="1"/>
    <col min="3843" max="3843" width="35.5" style="256" customWidth="1"/>
    <col min="3844" max="3844" width="30.5" style="256" customWidth="1"/>
    <col min="3845" max="3845" width="45.625" style="256" customWidth="1"/>
    <col min="3846" max="3851" width="15.625" style="256" customWidth="1"/>
    <col min="3852" max="4096" width="9" style="256"/>
    <col min="4097" max="4097" width="1.125" style="256" customWidth="1"/>
    <col min="4098" max="4098" width="5.75" style="256" customWidth="1"/>
    <col min="4099" max="4099" width="35.5" style="256" customWidth="1"/>
    <col min="4100" max="4100" width="30.5" style="256" customWidth="1"/>
    <col min="4101" max="4101" width="45.625" style="256" customWidth="1"/>
    <col min="4102" max="4107" width="15.625" style="256" customWidth="1"/>
    <col min="4108" max="4352" width="9" style="256"/>
    <col min="4353" max="4353" width="1.125" style="256" customWidth="1"/>
    <col min="4354" max="4354" width="5.75" style="256" customWidth="1"/>
    <col min="4355" max="4355" width="35.5" style="256" customWidth="1"/>
    <col min="4356" max="4356" width="30.5" style="256" customWidth="1"/>
    <col min="4357" max="4357" width="45.625" style="256" customWidth="1"/>
    <col min="4358" max="4363" width="15.625" style="256" customWidth="1"/>
    <col min="4364" max="4608" width="9" style="256"/>
    <col min="4609" max="4609" width="1.125" style="256" customWidth="1"/>
    <col min="4610" max="4610" width="5.75" style="256" customWidth="1"/>
    <col min="4611" max="4611" width="35.5" style="256" customWidth="1"/>
    <col min="4612" max="4612" width="30.5" style="256" customWidth="1"/>
    <col min="4613" max="4613" width="45.625" style="256" customWidth="1"/>
    <col min="4614" max="4619" width="15.625" style="256" customWidth="1"/>
    <col min="4620" max="4864" width="9" style="256"/>
    <col min="4865" max="4865" width="1.125" style="256" customWidth="1"/>
    <col min="4866" max="4866" width="5.75" style="256" customWidth="1"/>
    <col min="4867" max="4867" width="35.5" style="256" customWidth="1"/>
    <col min="4868" max="4868" width="30.5" style="256" customWidth="1"/>
    <col min="4869" max="4869" width="45.625" style="256" customWidth="1"/>
    <col min="4870" max="4875" width="15.625" style="256" customWidth="1"/>
    <col min="4876" max="5120" width="9" style="256"/>
    <col min="5121" max="5121" width="1.125" style="256" customWidth="1"/>
    <col min="5122" max="5122" width="5.75" style="256" customWidth="1"/>
    <col min="5123" max="5123" width="35.5" style="256" customWidth="1"/>
    <col min="5124" max="5124" width="30.5" style="256" customWidth="1"/>
    <col min="5125" max="5125" width="45.625" style="256" customWidth="1"/>
    <col min="5126" max="5131" width="15.625" style="256" customWidth="1"/>
    <col min="5132" max="5376" width="9" style="256"/>
    <col min="5377" max="5377" width="1.125" style="256" customWidth="1"/>
    <col min="5378" max="5378" width="5.75" style="256" customWidth="1"/>
    <col min="5379" max="5379" width="35.5" style="256" customWidth="1"/>
    <col min="5380" max="5380" width="30.5" style="256" customWidth="1"/>
    <col min="5381" max="5381" width="45.625" style="256" customWidth="1"/>
    <col min="5382" max="5387" width="15.625" style="256" customWidth="1"/>
    <col min="5388" max="5632" width="9" style="256"/>
    <col min="5633" max="5633" width="1.125" style="256" customWidth="1"/>
    <col min="5634" max="5634" width="5.75" style="256" customWidth="1"/>
    <col min="5635" max="5635" width="35.5" style="256" customWidth="1"/>
    <col min="5636" max="5636" width="30.5" style="256" customWidth="1"/>
    <col min="5637" max="5637" width="45.625" style="256" customWidth="1"/>
    <col min="5638" max="5643" width="15.625" style="256" customWidth="1"/>
    <col min="5644" max="5888" width="9" style="256"/>
    <col min="5889" max="5889" width="1.125" style="256" customWidth="1"/>
    <col min="5890" max="5890" width="5.75" style="256" customWidth="1"/>
    <col min="5891" max="5891" width="35.5" style="256" customWidth="1"/>
    <col min="5892" max="5892" width="30.5" style="256" customWidth="1"/>
    <col min="5893" max="5893" width="45.625" style="256" customWidth="1"/>
    <col min="5894" max="5899" width="15.625" style="256" customWidth="1"/>
    <col min="5900" max="6144" width="9" style="256"/>
    <col min="6145" max="6145" width="1.125" style="256" customWidth="1"/>
    <col min="6146" max="6146" width="5.75" style="256" customWidth="1"/>
    <col min="6147" max="6147" width="35.5" style="256" customWidth="1"/>
    <col min="6148" max="6148" width="30.5" style="256" customWidth="1"/>
    <col min="6149" max="6149" width="45.625" style="256" customWidth="1"/>
    <col min="6150" max="6155" width="15.625" style="256" customWidth="1"/>
    <col min="6156" max="6400" width="9" style="256"/>
    <col min="6401" max="6401" width="1.125" style="256" customWidth="1"/>
    <col min="6402" max="6402" width="5.75" style="256" customWidth="1"/>
    <col min="6403" max="6403" width="35.5" style="256" customWidth="1"/>
    <col min="6404" max="6404" width="30.5" style="256" customWidth="1"/>
    <col min="6405" max="6405" width="45.625" style="256" customWidth="1"/>
    <col min="6406" max="6411" width="15.625" style="256" customWidth="1"/>
    <col min="6412" max="6656" width="9" style="256"/>
    <col min="6657" max="6657" width="1.125" style="256" customWidth="1"/>
    <col min="6658" max="6658" width="5.75" style="256" customWidth="1"/>
    <col min="6659" max="6659" width="35.5" style="256" customWidth="1"/>
    <col min="6660" max="6660" width="30.5" style="256" customWidth="1"/>
    <col min="6661" max="6661" width="45.625" style="256" customWidth="1"/>
    <col min="6662" max="6667" width="15.625" style="256" customWidth="1"/>
    <col min="6668" max="6912" width="9" style="256"/>
    <col min="6913" max="6913" width="1.125" style="256" customWidth="1"/>
    <col min="6914" max="6914" width="5.75" style="256" customWidth="1"/>
    <col min="6915" max="6915" width="35.5" style="256" customWidth="1"/>
    <col min="6916" max="6916" width="30.5" style="256" customWidth="1"/>
    <col min="6917" max="6917" width="45.625" style="256" customWidth="1"/>
    <col min="6918" max="6923" width="15.625" style="256" customWidth="1"/>
    <col min="6924" max="7168" width="9" style="256"/>
    <col min="7169" max="7169" width="1.125" style="256" customWidth="1"/>
    <col min="7170" max="7170" width="5.75" style="256" customWidth="1"/>
    <col min="7171" max="7171" width="35.5" style="256" customWidth="1"/>
    <col min="7172" max="7172" width="30.5" style="256" customWidth="1"/>
    <col min="7173" max="7173" width="45.625" style="256" customWidth="1"/>
    <col min="7174" max="7179" width="15.625" style="256" customWidth="1"/>
    <col min="7180" max="7424" width="9" style="256"/>
    <col min="7425" max="7425" width="1.125" style="256" customWidth="1"/>
    <col min="7426" max="7426" width="5.75" style="256" customWidth="1"/>
    <col min="7427" max="7427" width="35.5" style="256" customWidth="1"/>
    <col min="7428" max="7428" width="30.5" style="256" customWidth="1"/>
    <col min="7429" max="7429" width="45.625" style="256" customWidth="1"/>
    <col min="7430" max="7435" width="15.625" style="256" customWidth="1"/>
    <col min="7436" max="7680" width="9" style="256"/>
    <col min="7681" max="7681" width="1.125" style="256" customWidth="1"/>
    <col min="7682" max="7682" width="5.75" style="256" customWidth="1"/>
    <col min="7683" max="7683" width="35.5" style="256" customWidth="1"/>
    <col min="7684" max="7684" width="30.5" style="256" customWidth="1"/>
    <col min="7685" max="7685" width="45.625" style="256" customWidth="1"/>
    <col min="7686" max="7691" width="15.625" style="256" customWidth="1"/>
    <col min="7692" max="7936" width="9" style="256"/>
    <col min="7937" max="7937" width="1.125" style="256" customWidth="1"/>
    <col min="7938" max="7938" width="5.75" style="256" customWidth="1"/>
    <col min="7939" max="7939" width="35.5" style="256" customWidth="1"/>
    <col min="7940" max="7940" width="30.5" style="256" customWidth="1"/>
    <col min="7941" max="7941" width="45.625" style="256" customWidth="1"/>
    <col min="7942" max="7947" width="15.625" style="256" customWidth="1"/>
    <col min="7948" max="8192" width="9" style="256"/>
    <col min="8193" max="8193" width="1.125" style="256" customWidth="1"/>
    <col min="8194" max="8194" width="5.75" style="256" customWidth="1"/>
    <col min="8195" max="8195" width="35.5" style="256" customWidth="1"/>
    <col min="8196" max="8196" width="30.5" style="256" customWidth="1"/>
    <col min="8197" max="8197" width="45.625" style="256" customWidth="1"/>
    <col min="8198" max="8203" width="15.625" style="256" customWidth="1"/>
    <col min="8204" max="8448" width="9" style="256"/>
    <col min="8449" max="8449" width="1.125" style="256" customWidth="1"/>
    <col min="8450" max="8450" width="5.75" style="256" customWidth="1"/>
    <col min="8451" max="8451" width="35.5" style="256" customWidth="1"/>
    <col min="8452" max="8452" width="30.5" style="256" customWidth="1"/>
    <col min="8453" max="8453" width="45.625" style="256" customWidth="1"/>
    <col min="8454" max="8459" width="15.625" style="256" customWidth="1"/>
    <col min="8460" max="8704" width="9" style="256"/>
    <col min="8705" max="8705" width="1.125" style="256" customWidth="1"/>
    <col min="8706" max="8706" width="5.75" style="256" customWidth="1"/>
    <col min="8707" max="8707" width="35.5" style="256" customWidth="1"/>
    <col min="8708" max="8708" width="30.5" style="256" customWidth="1"/>
    <col min="8709" max="8709" width="45.625" style="256" customWidth="1"/>
    <col min="8710" max="8715" width="15.625" style="256" customWidth="1"/>
    <col min="8716" max="8960" width="9" style="256"/>
    <col min="8961" max="8961" width="1.125" style="256" customWidth="1"/>
    <col min="8962" max="8962" width="5.75" style="256" customWidth="1"/>
    <col min="8963" max="8963" width="35.5" style="256" customWidth="1"/>
    <col min="8964" max="8964" width="30.5" style="256" customWidth="1"/>
    <col min="8965" max="8965" width="45.625" style="256" customWidth="1"/>
    <col min="8966" max="8971" width="15.625" style="256" customWidth="1"/>
    <col min="8972" max="9216" width="9" style="256"/>
    <col min="9217" max="9217" width="1.125" style="256" customWidth="1"/>
    <col min="9218" max="9218" width="5.75" style="256" customWidth="1"/>
    <col min="9219" max="9219" width="35.5" style="256" customWidth="1"/>
    <col min="9220" max="9220" width="30.5" style="256" customWidth="1"/>
    <col min="9221" max="9221" width="45.625" style="256" customWidth="1"/>
    <col min="9222" max="9227" width="15.625" style="256" customWidth="1"/>
    <col min="9228" max="9472" width="9" style="256"/>
    <col min="9473" max="9473" width="1.125" style="256" customWidth="1"/>
    <col min="9474" max="9474" width="5.75" style="256" customWidth="1"/>
    <col min="9475" max="9475" width="35.5" style="256" customWidth="1"/>
    <col min="9476" max="9476" width="30.5" style="256" customWidth="1"/>
    <col min="9477" max="9477" width="45.625" style="256" customWidth="1"/>
    <col min="9478" max="9483" width="15.625" style="256" customWidth="1"/>
    <col min="9484" max="9728" width="9" style="256"/>
    <col min="9729" max="9729" width="1.125" style="256" customWidth="1"/>
    <col min="9730" max="9730" width="5.75" style="256" customWidth="1"/>
    <col min="9731" max="9731" width="35.5" style="256" customWidth="1"/>
    <col min="9732" max="9732" width="30.5" style="256" customWidth="1"/>
    <col min="9733" max="9733" width="45.625" style="256" customWidth="1"/>
    <col min="9734" max="9739" width="15.625" style="256" customWidth="1"/>
    <col min="9740" max="9984" width="9" style="256"/>
    <col min="9985" max="9985" width="1.125" style="256" customWidth="1"/>
    <col min="9986" max="9986" width="5.75" style="256" customWidth="1"/>
    <col min="9987" max="9987" width="35.5" style="256" customWidth="1"/>
    <col min="9988" max="9988" width="30.5" style="256" customWidth="1"/>
    <col min="9989" max="9989" width="45.625" style="256" customWidth="1"/>
    <col min="9990" max="9995" width="15.625" style="256" customWidth="1"/>
    <col min="9996" max="10240" width="9" style="256"/>
    <col min="10241" max="10241" width="1.125" style="256" customWidth="1"/>
    <col min="10242" max="10242" width="5.75" style="256" customWidth="1"/>
    <col min="10243" max="10243" width="35.5" style="256" customWidth="1"/>
    <col min="10244" max="10244" width="30.5" style="256" customWidth="1"/>
    <col min="10245" max="10245" width="45.625" style="256" customWidth="1"/>
    <col min="10246" max="10251" width="15.625" style="256" customWidth="1"/>
    <col min="10252" max="10496" width="9" style="256"/>
    <col min="10497" max="10497" width="1.125" style="256" customWidth="1"/>
    <col min="10498" max="10498" width="5.75" style="256" customWidth="1"/>
    <col min="10499" max="10499" width="35.5" style="256" customWidth="1"/>
    <col min="10500" max="10500" width="30.5" style="256" customWidth="1"/>
    <col min="10501" max="10501" width="45.625" style="256" customWidth="1"/>
    <col min="10502" max="10507" width="15.625" style="256" customWidth="1"/>
    <col min="10508" max="10752" width="9" style="256"/>
    <col min="10753" max="10753" width="1.125" style="256" customWidth="1"/>
    <col min="10754" max="10754" width="5.75" style="256" customWidth="1"/>
    <col min="10755" max="10755" width="35.5" style="256" customWidth="1"/>
    <col min="10756" max="10756" width="30.5" style="256" customWidth="1"/>
    <col min="10757" max="10757" width="45.625" style="256" customWidth="1"/>
    <col min="10758" max="10763" width="15.625" style="256" customWidth="1"/>
    <col min="10764" max="11008" width="9" style="256"/>
    <col min="11009" max="11009" width="1.125" style="256" customWidth="1"/>
    <col min="11010" max="11010" width="5.75" style="256" customWidth="1"/>
    <col min="11011" max="11011" width="35.5" style="256" customWidth="1"/>
    <col min="11012" max="11012" width="30.5" style="256" customWidth="1"/>
    <col min="11013" max="11013" width="45.625" style="256" customWidth="1"/>
    <col min="11014" max="11019" width="15.625" style="256" customWidth="1"/>
    <col min="11020" max="11264" width="9" style="256"/>
    <col min="11265" max="11265" width="1.125" style="256" customWidth="1"/>
    <col min="11266" max="11266" width="5.75" style="256" customWidth="1"/>
    <col min="11267" max="11267" width="35.5" style="256" customWidth="1"/>
    <col min="11268" max="11268" width="30.5" style="256" customWidth="1"/>
    <col min="11269" max="11269" width="45.625" style="256" customWidth="1"/>
    <col min="11270" max="11275" width="15.625" style="256" customWidth="1"/>
    <col min="11276" max="11520" width="9" style="256"/>
    <col min="11521" max="11521" width="1.125" style="256" customWidth="1"/>
    <col min="11522" max="11522" width="5.75" style="256" customWidth="1"/>
    <col min="11523" max="11523" width="35.5" style="256" customWidth="1"/>
    <col min="11524" max="11524" width="30.5" style="256" customWidth="1"/>
    <col min="11525" max="11525" width="45.625" style="256" customWidth="1"/>
    <col min="11526" max="11531" width="15.625" style="256" customWidth="1"/>
    <col min="11532" max="11776" width="9" style="256"/>
    <col min="11777" max="11777" width="1.125" style="256" customWidth="1"/>
    <col min="11778" max="11778" width="5.75" style="256" customWidth="1"/>
    <col min="11779" max="11779" width="35.5" style="256" customWidth="1"/>
    <col min="11780" max="11780" width="30.5" style="256" customWidth="1"/>
    <col min="11781" max="11781" width="45.625" style="256" customWidth="1"/>
    <col min="11782" max="11787" width="15.625" style="256" customWidth="1"/>
    <col min="11788" max="12032" width="9" style="256"/>
    <col min="12033" max="12033" width="1.125" style="256" customWidth="1"/>
    <col min="12034" max="12034" width="5.75" style="256" customWidth="1"/>
    <col min="12035" max="12035" width="35.5" style="256" customWidth="1"/>
    <col min="12036" max="12036" width="30.5" style="256" customWidth="1"/>
    <col min="12037" max="12037" width="45.625" style="256" customWidth="1"/>
    <col min="12038" max="12043" width="15.625" style="256" customWidth="1"/>
    <col min="12044" max="12288" width="9" style="256"/>
    <col min="12289" max="12289" width="1.125" style="256" customWidth="1"/>
    <col min="12290" max="12290" width="5.75" style="256" customWidth="1"/>
    <col min="12291" max="12291" width="35.5" style="256" customWidth="1"/>
    <col min="12292" max="12292" width="30.5" style="256" customWidth="1"/>
    <col min="12293" max="12293" width="45.625" style="256" customWidth="1"/>
    <col min="12294" max="12299" width="15.625" style="256" customWidth="1"/>
    <col min="12300" max="12544" width="9" style="256"/>
    <col min="12545" max="12545" width="1.125" style="256" customWidth="1"/>
    <col min="12546" max="12546" width="5.75" style="256" customWidth="1"/>
    <col min="12547" max="12547" width="35.5" style="256" customWidth="1"/>
    <col min="12548" max="12548" width="30.5" style="256" customWidth="1"/>
    <col min="12549" max="12549" width="45.625" style="256" customWidth="1"/>
    <col min="12550" max="12555" width="15.625" style="256" customWidth="1"/>
    <col min="12556" max="12800" width="9" style="256"/>
    <col min="12801" max="12801" width="1.125" style="256" customWidth="1"/>
    <col min="12802" max="12802" width="5.75" style="256" customWidth="1"/>
    <col min="12803" max="12803" width="35.5" style="256" customWidth="1"/>
    <col min="12804" max="12804" width="30.5" style="256" customWidth="1"/>
    <col min="12805" max="12805" width="45.625" style="256" customWidth="1"/>
    <col min="12806" max="12811" width="15.625" style="256" customWidth="1"/>
    <col min="12812" max="13056" width="9" style="256"/>
    <col min="13057" max="13057" width="1.125" style="256" customWidth="1"/>
    <col min="13058" max="13058" width="5.75" style="256" customWidth="1"/>
    <col min="13059" max="13059" width="35.5" style="256" customWidth="1"/>
    <col min="13060" max="13060" width="30.5" style="256" customWidth="1"/>
    <col min="13061" max="13061" width="45.625" style="256" customWidth="1"/>
    <col min="13062" max="13067" width="15.625" style="256" customWidth="1"/>
    <col min="13068" max="13312" width="9" style="256"/>
    <col min="13313" max="13313" width="1.125" style="256" customWidth="1"/>
    <col min="13314" max="13314" width="5.75" style="256" customWidth="1"/>
    <col min="13315" max="13315" width="35.5" style="256" customWidth="1"/>
    <col min="13316" max="13316" width="30.5" style="256" customWidth="1"/>
    <col min="13317" max="13317" width="45.625" style="256" customWidth="1"/>
    <col min="13318" max="13323" width="15.625" style="256" customWidth="1"/>
    <col min="13324" max="13568" width="9" style="256"/>
    <col min="13569" max="13569" width="1.125" style="256" customWidth="1"/>
    <col min="13570" max="13570" width="5.75" style="256" customWidth="1"/>
    <col min="13571" max="13571" width="35.5" style="256" customWidth="1"/>
    <col min="13572" max="13572" width="30.5" style="256" customWidth="1"/>
    <col min="13573" max="13573" width="45.625" style="256" customWidth="1"/>
    <col min="13574" max="13579" width="15.625" style="256" customWidth="1"/>
    <col min="13580" max="13824" width="9" style="256"/>
    <col min="13825" max="13825" width="1.125" style="256" customWidth="1"/>
    <col min="13826" max="13826" width="5.75" style="256" customWidth="1"/>
    <col min="13827" max="13827" width="35.5" style="256" customWidth="1"/>
    <col min="13828" max="13828" width="30.5" style="256" customWidth="1"/>
    <col min="13829" max="13829" width="45.625" style="256" customWidth="1"/>
    <col min="13830" max="13835" width="15.625" style="256" customWidth="1"/>
    <col min="13836" max="14080" width="9" style="256"/>
    <col min="14081" max="14081" width="1.125" style="256" customWidth="1"/>
    <col min="14082" max="14082" width="5.75" style="256" customWidth="1"/>
    <col min="14083" max="14083" width="35.5" style="256" customWidth="1"/>
    <col min="14084" max="14084" width="30.5" style="256" customWidth="1"/>
    <col min="14085" max="14085" width="45.625" style="256" customWidth="1"/>
    <col min="14086" max="14091" width="15.625" style="256" customWidth="1"/>
    <col min="14092" max="14336" width="9" style="256"/>
    <col min="14337" max="14337" width="1.125" style="256" customWidth="1"/>
    <col min="14338" max="14338" width="5.75" style="256" customWidth="1"/>
    <col min="14339" max="14339" width="35.5" style="256" customWidth="1"/>
    <col min="14340" max="14340" width="30.5" style="256" customWidth="1"/>
    <col min="14341" max="14341" width="45.625" style="256" customWidth="1"/>
    <col min="14342" max="14347" width="15.625" style="256" customWidth="1"/>
    <col min="14348" max="14592" width="9" style="256"/>
    <col min="14593" max="14593" width="1.125" style="256" customWidth="1"/>
    <col min="14594" max="14594" width="5.75" style="256" customWidth="1"/>
    <col min="14595" max="14595" width="35.5" style="256" customWidth="1"/>
    <col min="14596" max="14596" width="30.5" style="256" customWidth="1"/>
    <col min="14597" max="14597" width="45.625" style="256" customWidth="1"/>
    <col min="14598" max="14603" width="15.625" style="256" customWidth="1"/>
    <col min="14604" max="14848" width="9" style="256"/>
    <col min="14849" max="14849" width="1.125" style="256" customWidth="1"/>
    <col min="14850" max="14850" width="5.75" style="256" customWidth="1"/>
    <col min="14851" max="14851" width="35.5" style="256" customWidth="1"/>
    <col min="14852" max="14852" width="30.5" style="256" customWidth="1"/>
    <col min="14853" max="14853" width="45.625" style="256" customWidth="1"/>
    <col min="14854" max="14859" width="15.625" style="256" customWidth="1"/>
    <col min="14860" max="15104" width="9" style="256"/>
    <col min="15105" max="15105" width="1.125" style="256" customWidth="1"/>
    <col min="15106" max="15106" width="5.75" style="256" customWidth="1"/>
    <col min="15107" max="15107" width="35.5" style="256" customWidth="1"/>
    <col min="15108" max="15108" width="30.5" style="256" customWidth="1"/>
    <col min="15109" max="15109" width="45.625" style="256" customWidth="1"/>
    <col min="15110" max="15115" width="15.625" style="256" customWidth="1"/>
    <col min="15116" max="15360" width="9" style="256"/>
    <col min="15361" max="15361" width="1.125" style="256" customWidth="1"/>
    <col min="15362" max="15362" width="5.75" style="256" customWidth="1"/>
    <col min="15363" max="15363" width="35.5" style="256" customWidth="1"/>
    <col min="15364" max="15364" width="30.5" style="256" customWidth="1"/>
    <col min="15365" max="15365" width="45.625" style="256" customWidth="1"/>
    <col min="15366" max="15371" width="15.625" style="256" customWidth="1"/>
    <col min="15372" max="15616" width="9" style="256"/>
    <col min="15617" max="15617" width="1.125" style="256" customWidth="1"/>
    <col min="15618" max="15618" width="5.75" style="256" customWidth="1"/>
    <col min="15619" max="15619" width="35.5" style="256" customWidth="1"/>
    <col min="15620" max="15620" width="30.5" style="256" customWidth="1"/>
    <col min="15621" max="15621" width="45.625" style="256" customWidth="1"/>
    <col min="15622" max="15627" width="15.625" style="256" customWidth="1"/>
    <col min="15628" max="15872" width="9" style="256"/>
    <col min="15873" max="15873" width="1.125" style="256" customWidth="1"/>
    <col min="15874" max="15874" width="5.75" style="256" customWidth="1"/>
    <col min="15875" max="15875" width="35.5" style="256" customWidth="1"/>
    <col min="15876" max="15876" width="30.5" style="256" customWidth="1"/>
    <col min="15877" max="15877" width="45.625" style="256" customWidth="1"/>
    <col min="15878" max="15883" width="15.625" style="256" customWidth="1"/>
    <col min="15884" max="16128" width="9" style="256"/>
    <col min="16129" max="16129" width="1.125" style="256" customWidth="1"/>
    <col min="16130" max="16130" width="5.75" style="256" customWidth="1"/>
    <col min="16131" max="16131" width="35.5" style="256" customWidth="1"/>
    <col min="16132" max="16132" width="30.5" style="256" customWidth="1"/>
    <col min="16133" max="16133" width="45.625" style="256" customWidth="1"/>
    <col min="16134" max="16139" width="15.625" style="256" customWidth="1"/>
    <col min="16140" max="16384" width="9" style="256"/>
  </cols>
  <sheetData>
    <row r="1" spans="2:11" ht="32.25" customHeight="1">
      <c r="B1" s="278" t="s">
        <v>0</v>
      </c>
      <c r="C1" s="279"/>
      <c r="D1" s="279"/>
      <c r="E1" s="279"/>
      <c r="F1" s="279"/>
      <c r="G1" s="279"/>
      <c r="H1" s="279"/>
      <c r="I1" s="279"/>
      <c r="J1" s="279"/>
      <c r="K1" s="279"/>
    </row>
    <row r="2" spans="2:11" ht="18.75" customHeight="1">
      <c r="B2" s="291" t="s">
        <v>1</v>
      </c>
      <c r="C2" s="280" t="s">
        <v>2</v>
      </c>
      <c r="D2" s="281"/>
      <c r="E2" s="281"/>
      <c r="F2" s="281"/>
      <c r="G2" s="281"/>
      <c r="H2" s="281"/>
      <c r="I2" s="258" t="s">
        <v>3</v>
      </c>
      <c r="J2" s="258" t="s">
        <v>4</v>
      </c>
      <c r="K2" s="271" t="s">
        <v>5</v>
      </c>
    </row>
    <row r="3" spans="2:11" ht="26.25" customHeight="1">
      <c r="B3" s="292"/>
      <c r="C3" s="259" t="s">
        <v>6</v>
      </c>
      <c r="D3" s="259" t="s">
        <v>7</v>
      </c>
      <c r="E3" s="259" t="s">
        <v>8</v>
      </c>
      <c r="F3" s="259" t="s">
        <v>9</v>
      </c>
      <c r="G3" s="260" t="s">
        <v>10</v>
      </c>
      <c r="H3" s="259" t="s">
        <v>11</v>
      </c>
      <c r="I3" s="259" t="s">
        <v>12</v>
      </c>
      <c r="J3" s="259" t="s">
        <v>13</v>
      </c>
      <c r="K3" s="272" t="s">
        <v>14</v>
      </c>
    </row>
    <row r="4" spans="2:11" s="255" customFormat="1" ht="24.95" customHeight="1">
      <c r="B4" s="282" t="s">
        <v>15</v>
      </c>
      <c r="C4" s="283"/>
      <c r="D4" s="283"/>
      <c r="E4" s="283"/>
      <c r="F4" s="283"/>
      <c r="G4" s="283"/>
      <c r="H4" s="283"/>
      <c r="I4" s="283"/>
      <c r="J4" s="283"/>
      <c r="K4" s="284"/>
    </row>
    <row r="5" spans="2:11" s="255" customFormat="1" ht="24.95" customHeight="1">
      <c r="B5" s="261">
        <v>1</v>
      </c>
      <c r="C5" s="262"/>
      <c r="D5" s="263"/>
      <c r="E5" s="262"/>
      <c r="F5" s="264"/>
      <c r="G5" s="265"/>
      <c r="H5" s="265"/>
      <c r="I5" s="264"/>
      <c r="J5" s="273"/>
      <c r="K5" s="274"/>
    </row>
    <row r="6" spans="2:11" s="255" customFormat="1" ht="24.95" customHeight="1">
      <c r="B6" s="261">
        <v>2</v>
      </c>
      <c r="C6" s="262"/>
      <c r="D6" s="263"/>
      <c r="E6" s="262"/>
      <c r="F6" s="264"/>
      <c r="G6" s="265"/>
      <c r="H6" s="265"/>
      <c r="I6" s="264"/>
      <c r="J6" s="273"/>
      <c r="K6" s="274"/>
    </row>
    <row r="7" spans="2:11" s="255" customFormat="1" ht="24.95" customHeight="1">
      <c r="B7" s="285" t="s">
        <v>16</v>
      </c>
      <c r="C7" s="286"/>
      <c r="D7" s="286"/>
      <c r="E7" s="286"/>
      <c r="F7" s="286"/>
      <c r="G7" s="286"/>
      <c r="H7" s="286"/>
      <c r="I7" s="286"/>
      <c r="J7" s="286"/>
      <c r="K7" s="287"/>
    </row>
    <row r="8" spans="2:11" s="255" customFormat="1" ht="24.95" customHeight="1">
      <c r="B8" s="261">
        <v>1</v>
      </c>
      <c r="C8" s="262"/>
      <c r="D8" s="262"/>
      <c r="E8" s="262"/>
      <c r="F8" s="264"/>
      <c r="G8" s="265"/>
      <c r="H8" s="265"/>
      <c r="I8" s="273"/>
      <c r="J8" s="273"/>
      <c r="K8" s="274"/>
    </row>
    <row r="9" spans="2:11" s="255" customFormat="1" ht="24.95" customHeight="1">
      <c r="B9" s="261">
        <v>2</v>
      </c>
      <c r="C9" s="266"/>
      <c r="D9" s="266"/>
      <c r="E9" s="266"/>
      <c r="F9" s="267"/>
      <c r="G9" s="268"/>
      <c r="H9" s="268"/>
      <c r="I9" s="267"/>
      <c r="J9" s="267"/>
      <c r="K9" s="275"/>
    </row>
    <row r="10" spans="2:11" s="255" customFormat="1" ht="24.95" customHeight="1">
      <c r="B10" s="288" t="s">
        <v>17</v>
      </c>
      <c r="C10" s="289"/>
      <c r="D10" s="289"/>
      <c r="E10" s="289"/>
      <c r="F10" s="289"/>
      <c r="G10" s="289"/>
      <c r="H10" s="289"/>
      <c r="I10" s="289"/>
      <c r="J10" s="289"/>
      <c r="K10" s="290"/>
    </row>
    <row r="11" spans="2:11" s="255" customFormat="1" ht="24.95" customHeight="1">
      <c r="B11" s="261">
        <v>1</v>
      </c>
      <c r="C11" s="262"/>
      <c r="D11" s="262"/>
      <c r="E11" s="262"/>
      <c r="F11" s="264"/>
      <c r="G11" s="265"/>
      <c r="H11" s="265"/>
      <c r="I11" s="273"/>
      <c r="J11" s="273"/>
      <c r="K11" s="274"/>
    </row>
    <row r="12" spans="2:11" s="255" customFormat="1" ht="24.95" customHeight="1">
      <c r="B12" s="261">
        <v>2</v>
      </c>
      <c r="C12" s="262"/>
      <c r="D12" s="266"/>
      <c r="E12" s="266"/>
      <c r="F12" s="267"/>
      <c r="G12" s="268"/>
      <c r="H12" s="268"/>
      <c r="I12" s="267"/>
      <c r="J12" s="267"/>
      <c r="K12" s="275"/>
    </row>
    <row r="13" spans="2:11" s="255" customFormat="1" ht="24.95" customHeight="1">
      <c r="B13" s="288" t="s">
        <v>18</v>
      </c>
      <c r="C13" s="289"/>
      <c r="D13" s="289"/>
      <c r="E13" s="289"/>
      <c r="F13" s="289"/>
      <c r="G13" s="289"/>
      <c r="H13" s="289"/>
      <c r="I13" s="289"/>
      <c r="J13" s="289"/>
      <c r="K13" s="290"/>
    </row>
    <row r="14" spans="2:11" s="255" customFormat="1" ht="35.1" customHeight="1">
      <c r="B14" s="261">
        <v>1</v>
      </c>
      <c r="C14" s="269" t="s">
        <v>19</v>
      </c>
      <c r="D14" s="262"/>
      <c r="E14" s="262"/>
      <c r="F14" s="264"/>
      <c r="G14" s="265"/>
      <c r="H14" s="265"/>
      <c r="I14" s="273"/>
      <c r="J14" s="273"/>
      <c r="K14" s="274"/>
    </row>
    <row r="15" spans="2:11" s="255" customFormat="1" ht="24.95" customHeight="1">
      <c r="B15" s="261">
        <v>2</v>
      </c>
      <c r="C15" s="262"/>
      <c r="D15" s="266"/>
      <c r="E15" s="266"/>
      <c r="F15" s="267"/>
      <c r="G15" s="268"/>
      <c r="H15" s="268"/>
      <c r="I15" s="267"/>
      <c r="J15" s="267"/>
      <c r="K15" s="275"/>
    </row>
    <row r="16" spans="2:11">
      <c r="C16" s="270" t="s">
        <v>20</v>
      </c>
      <c r="E16" s="256" t="s">
        <v>21</v>
      </c>
      <c r="F16" s="256" t="s">
        <v>22</v>
      </c>
      <c r="G16" s="270"/>
    </row>
  </sheetData>
  <mergeCells count="7">
    <mergeCell ref="B13:K13"/>
    <mergeCell ref="B2:B3"/>
    <mergeCell ref="B1:K1"/>
    <mergeCell ref="C2:H2"/>
    <mergeCell ref="B4:K4"/>
    <mergeCell ref="B7:K7"/>
    <mergeCell ref="B10:K10"/>
  </mergeCells>
  <phoneticPr fontId="99" type="noConversion"/>
  <dataValidations count="1">
    <dataValidation type="date" allowBlank="1" showInputMessage="1" showErrorMessage="1" promptTitle="Please Enter a Date" sqref="G65538:H65541 JC65538:JD65541 SY65538:SZ65541 ACU65538:ACV65541 AMQ65538:AMR65541 AWM65538:AWN65541 BGI65538:BGJ65541 BQE65538:BQF65541 CAA65538:CAB65541 CJW65538:CJX65541 CTS65538:CTT65541 DDO65538:DDP65541 DNK65538:DNL65541 DXG65538:DXH65541 EHC65538:EHD65541 EQY65538:EQZ65541 FAU65538:FAV65541 FKQ65538:FKR65541 FUM65538:FUN65541 GEI65538:GEJ65541 GOE65538:GOF65541 GYA65538:GYB65541 HHW65538:HHX65541 HRS65538:HRT65541 IBO65538:IBP65541 ILK65538:ILL65541 IVG65538:IVH65541 JFC65538:JFD65541 JOY65538:JOZ65541 JYU65538:JYV65541 KIQ65538:KIR65541 KSM65538:KSN65541 LCI65538:LCJ65541 LME65538:LMF65541 LWA65538:LWB65541 MFW65538:MFX65541 MPS65538:MPT65541 MZO65538:MZP65541 NJK65538:NJL65541 NTG65538:NTH65541 ODC65538:ODD65541 OMY65538:OMZ65541 OWU65538:OWV65541 PGQ65538:PGR65541 PQM65538:PQN65541 QAI65538:QAJ65541 QKE65538:QKF65541 QUA65538:QUB65541 RDW65538:RDX65541 RNS65538:RNT65541 RXO65538:RXP65541 SHK65538:SHL65541 SRG65538:SRH65541 TBC65538:TBD65541 TKY65538:TKZ65541 TUU65538:TUV65541 UEQ65538:UER65541 UOM65538:UON65541 UYI65538:UYJ65541 VIE65538:VIF65541 VSA65538:VSB65541 WBW65538:WBX65541 WLS65538:WLT65541 WVO65538:WVP65541 G131074:H131077 JC131074:JD131077 SY131074:SZ131077 ACU131074:ACV131077 AMQ131074:AMR131077 AWM131074:AWN131077 BGI131074:BGJ131077 BQE131074:BQF131077 CAA131074:CAB131077 CJW131074:CJX131077 CTS131074:CTT131077 DDO131074:DDP131077 DNK131074:DNL131077 DXG131074:DXH131077 EHC131074:EHD131077 EQY131074:EQZ131077 FAU131074:FAV131077 FKQ131074:FKR131077 FUM131074:FUN131077 GEI131074:GEJ131077 GOE131074:GOF131077 GYA131074:GYB131077 HHW131074:HHX131077 HRS131074:HRT131077 IBO131074:IBP131077 ILK131074:ILL131077 IVG131074:IVH131077 JFC131074:JFD131077 JOY131074:JOZ131077 JYU131074:JYV131077 KIQ131074:KIR131077 KSM131074:KSN131077 LCI131074:LCJ131077 LME131074:LMF131077 LWA131074:LWB131077 MFW131074:MFX131077 MPS131074:MPT131077 MZO131074:MZP131077 NJK131074:NJL131077 NTG131074:NTH131077 ODC131074:ODD131077 OMY131074:OMZ131077 OWU131074:OWV131077 PGQ131074:PGR131077 PQM131074:PQN131077 QAI131074:QAJ131077 QKE131074:QKF131077 QUA131074:QUB131077 RDW131074:RDX131077 RNS131074:RNT131077 RXO131074:RXP131077 SHK131074:SHL131077 SRG131074:SRH131077 TBC131074:TBD131077 TKY131074:TKZ131077 TUU131074:TUV131077 UEQ131074:UER131077 UOM131074:UON131077 UYI131074:UYJ131077 VIE131074:VIF131077 VSA131074:VSB131077 WBW131074:WBX131077 WLS131074:WLT131077 WVO131074:WVP131077 G196610:H196613 JC196610:JD196613 SY196610:SZ196613 ACU196610:ACV196613 AMQ196610:AMR196613 AWM196610:AWN196613 BGI196610:BGJ196613 BQE196610:BQF196613 CAA196610:CAB196613 CJW196610:CJX196613 CTS196610:CTT196613 DDO196610:DDP196613 DNK196610:DNL196613 DXG196610:DXH196613 EHC196610:EHD196613 EQY196610:EQZ196613 FAU196610:FAV196613 FKQ196610:FKR196613 FUM196610:FUN196613 GEI196610:GEJ196613 GOE196610:GOF196613 GYA196610:GYB196613 HHW196610:HHX196613 HRS196610:HRT196613 IBO196610:IBP196613 ILK196610:ILL196613 IVG196610:IVH196613 JFC196610:JFD196613 JOY196610:JOZ196613 JYU196610:JYV196613 KIQ196610:KIR196613 KSM196610:KSN196613 LCI196610:LCJ196613 LME196610:LMF196613 LWA196610:LWB196613 MFW196610:MFX196613 MPS196610:MPT196613 MZO196610:MZP196613 NJK196610:NJL196613 NTG196610:NTH196613 ODC196610:ODD196613 OMY196610:OMZ196613 OWU196610:OWV196613 PGQ196610:PGR196613 PQM196610:PQN196613 QAI196610:QAJ196613 QKE196610:QKF196613 QUA196610:QUB196613 RDW196610:RDX196613 RNS196610:RNT196613 RXO196610:RXP196613 SHK196610:SHL196613 SRG196610:SRH196613 TBC196610:TBD196613 TKY196610:TKZ196613 TUU196610:TUV196613 UEQ196610:UER196613 UOM196610:UON196613 UYI196610:UYJ196613 VIE196610:VIF196613 VSA196610:VSB196613 WBW196610:WBX196613 WLS196610:WLT196613 WVO196610:WVP196613 G262146:H262149 JC262146:JD262149 SY262146:SZ262149 ACU262146:ACV262149 AMQ262146:AMR262149 AWM262146:AWN262149 BGI262146:BGJ262149 BQE262146:BQF262149 CAA262146:CAB262149 CJW262146:CJX262149 CTS262146:CTT262149 DDO262146:DDP262149 DNK262146:DNL262149 DXG262146:DXH262149 EHC262146:EHD262149 EQY262146:EQZ262149 FAU262146:FAV262149 FKQ262146:FKR262149 FUM262146:FUN262149 GEI262146:GEJ262149 GOE262146:GOF262149 GYA262146:GYB262149 HHW262146:HHX262149 HRS262146:HRT262149 IBO262146:IBP262149 ILK262146:ILL262149 IVG262146:IVH262149 JFC262146:JFD262149 JOY262146:JOZ262149 JYU262146:JYV262149 KIQ262146:KIR262149 KSM262146:KSN262149 LCI262146:LCJ262149 LME262146:LMF262149 LWA262146:LWB262149 MFW262146:MFX262149 MPS262146:MPT262149 MZO262146:MZP262149 NJK262146:NJL262149 NTG262146:NTH262149 ODC262146:ODD262149 OMY262146:OMZ262149 OWU262146:OWV262149 PGQ262146:PGR262149 PQM262146:PQN262149 QAI262146:QAJ262149 QKE262146:QKF262149 QUA262146:QUB262149 RDW262146:RDX262149 RNS262146:RNT262149 RXO262146:RXP262149 SHK262146:SHL262149 SRG262146:SRH262149 TBC262146:TBD262149 TKY262146:TKZ262149 TUU262146:TUV262149 UEQ262146:UER262149 UOM262146:UON262149 UYI262146:UYJ262149 VIE262146:VIF262149 VSA262146:VSB262149 WBW262146:WBX262149 WLS262146:WLT262149 WVO262146:WVP262149 G327682:H327685 JC327682:JD327685 SY327682:SZ327685 ACU327682:ACV327685 AMQ327682:AMR327685 AWM327682:AWN327685 BGI327682:BGJ327685 BQE327682:BQF327685 CAA327682:CAB327685 CJW327682:CJX327685 CTS327682:CTT327685 DDO327682:DDP327685 DNK327682:DNL327685 DXG327682:DXH327685 EHC327682:EHD327685 EQY327682:EQZ327685 FAU327682:FAV327685 FKQ327682:FKR327685 FUM327682:FUN327685 GEI327682:GEJ327685 GOE327682:GOF327685 GYA327682:GYB327685 HHW327682:HHX327685 HRS327682:HRT327685 IBO327682:IBP327685 ILK327682:ILL327685 IVG327682:IVH327685 JFC327682:JFD327685 JOY327682:JOZ327685 JYU327682:JYV327685 KIQ327682:KIR327685 KSM327682:KSN327685 LCI327682:LCJ327685 LME327682:LMF327685 LWA327682:LWB327685 MFW327682:MFX327685 MPS327682:MPT327685 MZO327682:MZP327685 NJK327682:NJL327685 NTG327682:NTH327685 ODC327682:ODD327685 OMY327682:OMZ327685 OWU327682:OWV327685 PGQ327682:PGR327685 PQM327682:PQN327685 QAI327682:QAJ327685 QKE327682:QKF327685 QUA327682:QUB327685 RDW327682:RDX327685 RNS327682:RNT327685 RXO327682:RXP327685 SHK327682:SHL327685 SRG327682:SRH327685 TBC327682:TBD327685 TKY327682:TKZ327685 TUU327682:TUV327685 UEQ327682:UER327685 UOM327682:UON327685 UYI327682:UYJ327685 VIE327682:VIF327685 VSA327682:VSB327685 WBW327682:WBX327685 WLS327682:WLT327685 WVO327682:WVP327685 G393218:H393221 JC393218:JD393221 SY393218:SZ393221 ACU393218:ACV393221 AMQ393218:AMR393221 AWM393218:AWN393221 BGI393218:BGJ393221 BQE393218:BQF393221 CAA393218:CAB393221 CJW393218:CJX393221 CTS393218:CTT393221 DDO393218:DDP393221 DNK393218:DNL393221 DXG393218:DXH393221 EHC393218:EHD393221 EQY393218:EQZ393221 FAU393218:FAV393221 FKQ393218:FKR393221 FUM393218:FUN393221 GEI393218:GEJ393221 GOE393218:GOF393221 GYA393218:GYB393221 HHW393218:HHX393221 HRS393218:HRT393221 IBO393218:IBP393221 ILK393218:ILL393221 IVG393218:IVH393221 JFC393218:JFD393221 JOY393218:JOZ393221 JYU393218:JYV393221 KIQ393218:KIR393221 KSM393218:KSN393221 LCI393218:LCJ393221 LME393218:LMF393221 LWA393218:LWB393221 MFW393218:MFX393221 MPS393218:MPT393221 MZO393218:MZP393221 NJK393218:NJL393221 NTG393218:NTH393221 ODC393218:ODD393221 OMY393218:OMZ393221 OWU393218:OWV393221 PGQ393218:PGR393221 PQM393218:PQN393221 QAI393218:QAJ393221 QKE393218:QKF393221 QUA393218:QUB393221 RDW393218:RDX393221 RNS393218:RNT393221 RXO393218:RXP393221 SHK393218:SHL393221 SRG393218:SRH393221 TBC393218:TBD393221 TKY393218:TKZ393221 TUU393218:TUV393221 UEQ393218:UER393221 UOM393218:UON393221 UYI393218:UYJ393221 VIE393218:VIF393221 VSA393218:VSB393221 WBW393218:WBX393221 WLS393218:WLT393221 WVO393218:WVP393221 G458754:H458757 JC458754:JD458757 SY458754:SZ458757 ACU458754:ACV458757 AMQ458754:AMR458757 AWM458754:AWN458757 BGI458754:BGJ458757 BQE458754:BQF458757 CAA458754:CAB458757 CJW458754:CJX458757 CTS458754:CTT458757 DDO458754:DDP458757 DNK458754:DNL458757 DXG458754:DXH458757 EHC458754:EHD458757 EQY458754:EQZ458757 FAU458754:FAV458757 FKQ458754:FKR458757 FUM458754:FUN458757 GEI458754:GEJ458757 GOE458754:GOF458757 GYA458754:GYB458757 HHW458754:HHX458757 HRS458754:HRT458757 IBO458754:IBP458757 ILK458754:ILL458757 IVG458754:IVH458757 JFC458754:JFD458757 JOY458754:JOZ458757 JYU458754:JYV458757 KIQ458754:KIR458757 KSM458754:KSN458757 LCI458754:LCJ458757 LME458754:LMF458757 LWA458754:LWB458757 MFW458754:MFX458757 MPS458754:MPT458757 MZO458754:MZP458757 NJK458754:NJL458757 NTG458754:NTH458757 ODC458754:ODD458757 OMY458754:OMZ458757 OWU458754:OWV458757 PGQ458754:PGR458757 PQM458754:PQN458757 QAI458754:QAJ458757 QKE458754:QKF458757 QUA458754:QUB458757 RDW458754:RDX458757 RNS458754:RNT458757 RXO458754:RXP458757 SHK458754:SHL458757 SRG458754:SRH458757 TBC458754:TBD458757 TKY458754:TKZ458757 TUU458754:TUV458757 UEQ458754:UER458757 UOM458754:UON458757 UYI458754:UYJ458757 VIE458754:VIF458757 VSA458754:VSB458757 WBW458754:WBX458757 WLS458754:WLT458757 WVO458754:WVP458757 G524290:H524293 JC524290:JD524293 SY524290:SZ524293 ACU524290:ACV524293 AMQ524290:AMR524293 AWM524290:AWN524293 BGI524290:BGJ524293 BQE524290:BQF524293 CAA524290:CAB524293 CJW524290:CJX524293 CTS524290:CTT524293 DDO524290:DDP524293 DNK524290:DNL524293 DXG524290:DXH524293 EHC524290:EHD524293 EQY524290:EQZ524293 FAU524290:FAV524293 FKQ524290:FKR524293 FUM524290:FUN524293 GEI524290:GEJ524293 GOE524290:GOF524293 GYA524290:GYB524293 HHW524290:HHX524293 HRS524290:HRT524293 IBO524290:IBP524293 ILK524290:ILL524293 IVG524290:IVH524293 JFC524290:JFD524293 JOY524290:JOZ524293 JYU524290:JYV524293 KIQ524290:KIR524293 KSM524290:KSN524293 LCI524290:LCJ524293 LME524290:LMF524293 LWA524290:LWB524293 MFW524290:MFX524293 MPS524290:MPT524293 MZO524290:MZP524293 NJK524290:NJL524293 NTG524290:NTH524293 ODC524290:ODD524293 OMY524290:OMZ524293 OWU524290:OWV524293 PGQ524290:PGR524293 PQM524290:PQN524293 QAI524290:QAJ524293 QKE524290:QKF524293 QUA524290:QUB524293 RDW524290:RDX524293 RNS524290:RNT524293 RXO524290:RXP524293 SHK524290:SHL524293 SRG524290:SRH524293 TBC524290:TBD524293 TKY524290:TKZ524293 TUU524290:TUV524293 UEQ524290:UER524293 UOM524290:UON524293 UYI524290:UYJ524293 VIE524290:VIF524293 VSA524290:VSB524293 WBW524290:WBX524293 WLS524290:WLT524293 WVO524290:WVP524293 G589826:H589829 JC589826:JD589829 SY589826:SZ589829 ACU589826:ACV589829 AMQ589826:AMR589829 AWM589826:AWN589829 BGI589826:BGJ589829 BQE589826:BQF589829 CAA589826:CAB589829 CJW589826:CJX589829 CTS589826:CTT589829 DDO589826:DDP589829 DNK589826:DNL589829 DXG589826:DXH589829 EHC589826:EHD589829 EQY589826:EQZ589829 FAU589826:FAV589829 FKQ589826:FKR589829 FUM589826:FUN589829 GEI589826:GEJ589829 GOE589826:GOF589829 GYA589826:GYB589829 HHW589826:HHX589829 HRS589826:HRT589829 IBO589826:IBP589829 ILK589826:ILL589829 IVG589826:IVH589829 JFC589826:JFD589829 JOY589826:JOZ589829 JYU589826:JYV589829 KIQ589826:KIR589829 KSM589826:KSN589829 LCI589826:LCJ589829 LME589826:LMF589829 LWA589826:LWB589829 MFW589826:MFX589829 MPS589826:MPT589829 MZO589826:MZP589829 NJK589826:NJL589829 NTG589826:NTH589829 ODC589826:ODD589829 OMY589826:OMZ589829 OWU589826:OWV589829 PGQ589826:PGR589829 PQM589826:PQN589829 QAI589826:QAJ589829 QKE589826:QKF589829 QUA589826:QUB589829 RDW589826:RDX589829 RNS589826:RNT589829 RXO589826:RXP589829 SHK589826:SHL589829 SRG589826:SRH589829 TBC589826:TBD589829 TKY589826:TKZ589829 TUU589826:TUV589829 UEQ589826:UER589829 UOM589826:UON589829 UYI589826:UYJ589829 VIE589826:VIF589829 VSA589826:VSB589829 WBW589826:WBX589829 WLS589826:WLT589829 WVO589826:WVP589829 G655362:H655365 JC655362:JD655365 SY655362:SZ655365 ACU655362:ACV655365 AMQ655362:AMR655365 AWM655362:AWN655365 BGI655362:BGJ655365 BQE655362:BQF655365 CAA655362:CAB655365 CJW655362:CJX655365 CTS655362:CTT655365 DDO655362:DDP655365 DNK655362:DNL655365 DXG655362:DXH655365 EHC655362:EHD655365 EQY655362:EQZ655365 FAU655362:FAV655365 FKQ655362:FKR655365 FUM655362:FUN655365 GEI655362:GEJ655365 GOE655362:GOF655365 GYA655362:GYB655365 HHW655362:HHX655365 HRS655362:HRT655365 IBO655362:IBP655365 ILK655362:ILL655365 IVG655362:IVH655365 JFC655362:JFD655365 JOY655362:JOZ655365 JYU655362:JYV655365 KIQ655362:KIR655365 KSM655362:KSN655365 LCI655362:LCJ655365 LME655362:LMF655365 LWA655362:LWB655365 MFW655362:MFX655365 MPS655362:MPT655365 MZO655362:MZP655365 NJK655362:NJL655365 NTG655362:NTH655365 ODC655362:ODD655365 OMY655362:OMZ655365 OWU655362:OWV655365 PGQ655362:PGR655365 PQM655362:PQN655365 QAI655362:QAJ655365 QKE655362:QKF655365 QUA655362:QUB655365 RDW655362:RDX655365 RNS655362:RNT655365 RXO655362:RXP655365 SHK655362:SHL655365 SRG655362:SRH655365 TBC655362:TBD655365 TKY655362:TKZ655365 TUU655362:TUV655365 UEQ655362:UER655365 UOM655362:UON655365 UYI655362:UYJ655365 VIE655362:VIF655365 VSA655362:VSB655365 WBW655362:WBX655365 WLS655362:WLT655365 WVO655362:WVP655365 G720898:H720901 JC720898:JD720901 SY720898:SZ720901 ACU720898:ACV720901 AMQ720898:AMR720901 AWM720898:AWN720901 BGI720898:BGJ720901 BQE720898:BQF720901 CAA720898:CAB720901 CJW720898:CJX720901 CTS720898:CTT720901 DDO720898:DDP720901 DNK720898:DNL720901 DXG720898:DXH720901 EHC720898:EHD720901 EQY720898:EQZ720901 FAU720898:FAV720901 FKQ720898:FKR720901 FUM720898:FUN720901 GEI720898:GEJ720901 GOE720898:GOF720901 GYA720898:GYB720901 HHW720898:HHX720901 HRS720898:HRT720901 IBO720898:IBP720901 ILK720898:ILL720901 IVG720898:IVH720901 JFC720898:JFD720901 JOY720898:JOZ720901 JYU720898:JYV720901 KIQ720898:KIR720901 KSM720898:KSN720901 LCI720898:LCJ720901 LME720898:LMF720901 LWA720898:LWB720901 MFW720898:MFX720901 MPS720898:MPT720901 MZO720898:MZP720901 NJK720898:NJL720901 NTG720898:NTH720901 ODC720898:ODD720901 OMY720898:OMZ720901 OWU720898:OWV720901 PGQ720898:PGR720901 PQM720898:PQN720901 QAI720898:QAJ720901 QKE720898:QKF720901 QUA720898:QUB720901 RDW720898:RDX720901 RNS720898:RNT720901 RXO720898:RXP720901 SHK720898:SHL720901 SRG720898:SRH720901 TBC720898:TBD720901 TKY720898:TKZ720901 TUU720898:TUV720901 UEQ720898:UER720901 UOM720898:UON720901 UYI720898:UYJ720901 VIE720898:VIF720901 VSA720898:VSB720901 WBW720898:WBX720901 WLS720898:WLT720901 WVO720898:WVP720901 G786434:H786437 JC786434:JD786437 SY786434:SZ786437 ACU786434:ACV786437 AMQ786434:AMR786437 AWM786434:AWN786437 BGI786434:BGJ786437 BQE786434:BQF786437 CAA786434:CAB786437 CJW786434:CJX786437 CTS786434:CTT786437 DDO786434:DDP786437 DNK786434:DNL786437 DXG786434:DXH786437 EHC786434:EHD786437 EQY786434:EQZ786437 FAU786434:FAV786437 FKQ786434:FKR786437 FUM786434:FUN786437 GEI786434:GEJ786437 GOE786434:GOF786437 GYA786434:GYB786437 HHW786434:HHX786437 HRS786434:HRT786437 IBO786434:IBP786437 ILK786434:ILL786437 IVG786434:IVH786437 JFC786434:JFD786437 JOY786434:JOZ786437 JYU786434:JYV786437 KIQ786434:KIR786437 KSM786434:KSN786437 LCI786434:LCJ786437 LME786434:LMF786437 LWA786434:LWB786437 MFW786434:MFX786437 MPS786434:MPT786437 MZO786434:MZP786437 NJK786434:NJL786437 NTG786434:NTH786437 ODC786434:ODD786437 OMY786434:OMZ786437 OWU786434:OWV786437 PGQ786434:PGR786437 PQM786434:PQN786437 QAI786434:QAJ786437 QKE786434:QKF786437 QUA786434:QUB786437 RDW786434:RDX786437 RNS786434:RNT786437 RXO786434:RXP786437 SHK786434:SHL786437 SRG786434:SRH786437 TBC786434:TBD786437 TKY786434:TKZ786437 TUU786434:TUV786437 UEQ786434:UER786437 UOM786434:UON786437 UYI786434:UYJ786437 VIE786434:VIF786437 VSA786434:VSB786437 WBW786434:WBX786437 WLS786434:WLT786437 WVO786434:WVP786437 G851970:H851973 JC851970:JD851973 SY851970:SZ851973 ACU851970:ACV851973 AMQ851970:AMR851973 AWM851970:AWN851973 BGI851970:BGJ851973 BQE851970:BQF851973 CAA851970:CAB851973 CJW851970:CJX851973 CTS851970:CTT851973 DDO851970:DDP851973 DNK851970:DNL851973 DXG851970:DXH851973 EHC851970:EHD851973 EQY851970:EQZ851973 FAU851970:FAV851973 FKQ851970:FKR851973 FUM851970:FUN851973 GEI851970:GEJ851973 GOE851970:GOF851973 GYA851970:GYB851973 HHW851970:HHX851973 HRS851970:HRT851973 IBO851970:IBP851973 ILK851970:ILL851973 IVG851970:IVH851973 JFC851970:JFD851973 JOY851970:JOZ851973 JYU851970:JYV851973 KIQ851970:KIR851973 KSM851970:KSN851973 LCI851970:LCJ851973 LME851970:LMF851973 LWA851970:LWB851973 MFW851970:MFX851973 MPS851970:MPT851973 MZO851970:MZP851973 NJK851970:NJL851973 NTG851970:NTH851973 ODC851970:ODD851973 OMY851970:OMZ851973 OWU851970:OWV851973 PGQ851970:PGR851973 PQM851970:PQN851973 QAI851970:QAJ851973 QKE851970:QKF851973 QUA851970:QUB851973 RDW851970:RDX851973 RNS851970:RNT851973 RXO851970:RXP851973 SHK851970:SHL851973 SRG851970:SRH851973 TBC851970:TBD851973 TKY851970:TKZ851973 TUU851970:TUV851973 UEQ851970:UER851973 UOM851970:UON851973 UYI851970:UYJ851973 VIE851970:VIF851973 VSA851970:VSB851973 WBW851970:WBX851973 WLS851970:WLT851973 WVO851970:WVP851973 G917506:H917509 JC917506:JD917509 SY917506:SZ917509 ACU917506:ACV917509 AMQ917506:AMR917509 AWM917506:AWN917509 BGI917506:BGJ917509 BQE917506:BQF917509 CAA917506:CAB917509 CJW917506:CJX917509 CTS917506:CTT917509 DDO917506:DDP917509 DNK917506:DNL917509 DXG917506:DXH917509 EHC917506:EHD917509 EQY917506:EQZ917509 FAU917506:FAV917509 FKQ917506:FKR917509 FUM917506:FUN917509 GEI917506:GEJ917509 GOE917506:GOF917509 GYA917506:GYB917509 HHW917506:HHX917509 HRS917506:HRT917509 IBO917506:IBP917509 ILK917506:ILL917509 IVG917506:IVH917509 JFC917506:JFD917509 JOY917506:JOZ917509 JYU917506:JYV917509 KIQ917506:KIR917509 KSM917506:KSN917509 LCI917506:LCJ917509 LME917506:LMF917509 LWA917506:LWB917509 MFW917506:MFX917509 MPS917506:MPT917509 MZO917506:MZP917509 NJK917506:NJL917509 NTG917506:NTH917509 ODC917506:ODD917509 OMY917506:OMZ917509 OWU917506:OWV917509 PGQ917506:PGR917509 PQM917506:PQN917509 QAI917506:QAJ917509 QKE917506:QKF917509 QUA917506:QUB917509 RDW917506:RDX917509 RNS917506:RNT917509 RXO917506:RXP917509 SHK917506:SHL917509 SRG917506:SRH917509 TBC917506:TBD917509 TKY917506:TKZ917509 TUU917506:TUV917509 UEQ917506:UER917509 UOM917506:UON917509 UYI917506:UYJ917509 VIE917506:VIF917509 VSA917506:VSB917509 WBW917506:WBX917509 WLS917506:WLT917509 WVO917506:WVP917509 G983042:H983045 JC983042:JD983045 SY983042:SZ983045 ACU983042:ACV983045 AMQ983042:AMR983045 AWM983042:AWN983045 BGI983042:BGJ983045 BQE983042:BQF983045 CAA983042:CAB983045 CJW983042:CJX983045 CTS983042:CTT983045 DDO983042:DDP983045 DNK983042:DNL983045 DXG983042:DXH983045 EHC983042:EHD983045 EQY983042:EQZ983045 FAU983042:FAV983045 FKQ983042:FKR983045 FUM983042:FUN983045 GEI983042:GEJ983045 GOE983042:GOF983045 GYA983042:GYB983045 HHW983042:HHX983045 HRS983042:HRT983045 IBO983042:IBP983045 ILK983042:ILL983045 IVG983042:IVH983045 JFC983042:JFD983045 JOY983042:JOZ983045 JYU983042:JYV983045 KIQ983042:KIR983045 KSM983042:KSN983045 LCI983042:LCJ983045 LME983042:LMF983045 LWA983042:LWB983045 MFW983042:MFX983045 MPS983042:MPT983045 MZO983042:MZP983045 NJK983042:NJL983045 NTG983042:NTH983045 ODC983042:ODD983045 OMY983042:OMZ983045 OWU983042:OWV983045 PGQ983042:PGR983045 PQM983042:PQN983045 QAI983042:QAJ983045 QKE983042:QKF983045 QUA983042:QUB983045 RDW983042:RDX983045 RNS983042:RNT983045 RXO983042:RXP983045 SHK983042:SHL983045 SRG983042:SRH983045 TBC983042:TBD983045 TKY983042:TKZ983045 TUU983042:TUV983045 UEQ983042:UER983045 UOM983042:UON983045 UYI983042:UYJ983045 VIE983042:VIF983045 VSA983042:VSB983045 WBW983042:WBX983045 WLS983042:WLT983045 WVO983042:WVP983045 G65543:H65546 JC65543:JD65546 SY65543:SZ65546 ACU65543:ACV65546 AMQ65543:AMR65546 AWM65543:AWN65546 BGI65543:BGJ65546 BQE65543:BQF65546 CAA65543:CAB65546 CJW65543:CJX65546 CTS65543:CTT65546 DDO65543:DDP65546 DNK65543:DNL65546 DXG65543:DXH65546 EHC65543:EHD65546 EQY65543:EQZ65546 FAU65543:FAV65546 FKQ65543:FKR65546 FUM65543:FUN65546 GEI65543:GEJ65546 GOE65543:GOF65546 GYA65543:GYB65546 HHW65543:HHX65546 HRS65543:HRT65546 IBO65543:IBP65546 ILK65543:ILL65546 IVG65543:IVH65546 JFC65543:JFD65546 JOY65543:JOZ65546 JYU65543:JYV65546 KIQ65543:KIR65546 KSM65543:KSN65546 LCI65543:LCJ65546 LME65543:LMF65546 LWA65543:LWB65546 MFW65543:MFX65546 MPS65543:MPT65546 MZO65543:MZP65546 NJK65543:NJL65546 NTG65543:NTH65546 ODC65543:ODD65546 OMY65543:OMZ65546 OWU65543:OWV65546 PGQ65543:PGR65546 PQM65543:PQN65546 QAI65543:QAJ65546 QKE65543:QKF65546 QUA65543:QUB65546 RDW65543:RDX65546 RNS65543:RNT65546 RXO65543:RXP65546 SHK65543:SHL65546 SRG65543:SRH65546 TBC65543:TBD65546 TKY65543:TKZ65546 TUU65543:TUV65546 UEQ65543:UER65546 UOM65543:UON65546 UYI65543:UYJ65546 VIE65543:VIF65546 VSA65543:VSB65546 WBW65543:WBX65546 WLS65543:WLT65546 WVO65543:WVP65546 G131079:H131082 JC131079:JD131082 SY131079:SZ131082 ACU131079:ACV131082 AMQ131079:AMR131082 AWM131079:AWN131082 BGI131079:BGJ131082 BQE131079:BQF131082 CAA131079:CAB131082 CJW131079:CJX131082 CTS131079:CTT131082 DDO131079:DDP131082 DNK131079:DNL131082 DXG131079:DXH131082 EHC131079:EHD131082 EQY131079:EQZ131082 FAU131079:FAV131082 FKQ131079:FKR131082 FUM131079:FUN131082 GEI131079:GEJ131082 GOE131079:GOF131082 GYA131079:GYB131082 HHW131079:HHX131082 HRS131079:HRT131082 IBO131079:IBP131082 ILK131079:ILL131082 IVG131079:IVH131082 JFC131079:JFD131082 JOY131079:JOZ131082 JYU131079:JYV131082 KIQ131079:KIR131082 KSM131079:KSN131082 LCI131079:LCJ131082 LME131079:LMF131082 LWA131079:LWB131082 MFW131079:MFX131082 MPS131079:MPT131082 MZO131079:MZP131082 NJK131079:NJL131082 NTG131079:NTH131082 ODC131079:ODD131082 OMY131079:OMZ131082 OWU131079:OWV131082 PGQ131079:PGR131082 PQM131079:PQN131082 QAI131079:QAJ131082 QKE131079:QKF131082 QUA131079:QUB131082 RDW131079:RDX131082 RNS131079:RNT131082 RXO131079:RXP131082 SHK131079:SHL131082 SRG131079:SRH131082 TBC131079:TBD131082 TKY131079:TKZ131082 TUU131079:TUV131082 UEQ131079:UER131082 UOM131079:UON131082 UYI131079:UYJ131082 VIE131079:VIF131082 VSA131079:VSB131082 WBW131079:WBX131082 WLS131079:WLT131082 WVO131079:WVP131082 G196615:H196618 JC196615:JD196618 SY196615:SZ196618 ACU196615:ACV196618 AMQ196615:AMR196618 AWM196615:AWN196618 BGI196615:BGJ196618 BQE196615:BQF196618 CAA196615:CAB196618 CJW196615:CJX196618 CTS196615:CTT196618 DDO196615:DDP196618 DNK196615:DNL196618 DXG196615:DXH196618 EHC196615:EHD196618 EQY196615:EQZ196618 FAU196615:FAV196618 FKQ196615:FKR196618 FUM196615:FUN196618 GEI196615:GEJ196618 GOE196615:GOF196618 GYA196615:GYB196618 HHW196615:HHX196618 HRS196615:HRT196618 IBO196615:IBP196618 ILK196615:ILL196618 IVG196615:IVH196618 JFC196615:JFD196618 JOY196615:JOZ196618 JYU196615:JYV196618 KIQ196615:KIR196618 KSM196615:KSN196618 LCI196615:LCJ196618 LME196615:LMF196618 LWA196615:LWB196618 MFW196615:MFX196618 MPS196615:MPT196618 MZO196615:MZP196618 NJK196615:NJL196618 NTG196615:NTH196618 ODC196615:ODD196618 OMY196615:OMZ196618 OWU196615:OWV196618 PGQ196615:PGR196618 PQM196615:PQN196618 QAI196615:QAJ196618 QKE196615:QKF196618 QUA196615:QUB196618 RDW196615:RDX196618 RNS196615:RNT196618 RXO196615:RXP196618 SHK196615:SHL196618 SRG196615:SRH196618 TBC196615:TBD196618 TKY196615:TKZ196618 TUU196615:TUV196618 UEQ196615:UER196618 UOM196615:UON196618 UYI196615:UYJ196618 VIE196615:VIF196618 VSA196615:VSB196618 WBW196615:WBX196618 WLS196615:WLT196618 WVO196615:WVP196618 G262151:H262154 JC262151:JD262154 SY262151:SZ262154 ACU262151:ACV262154 AMQ262151:AMR262154 AWM262151:AWN262154 BGI262151:BGJ262154 BQE262151:BQF262154 CAA262151:CAB262154 CJW262151:CJX262154 CTS262151:CTT262154 DDO262151:DDP262154 DNK262151:DNL262154 DXG262151:DXH262154 EHC262151:EHD262154 EQY262151:EQZ262154 FAU262151:FAV262154 FKQ262151:FKR262154 FUM262151:FUN262154 GEI262151:GEJ262154 GOE262151:GOF262154 GYA262151:GYB262154 HHW262151:HHX262154 HRS262151:HRT262154 IBO262151:IBP262154 ILK262151:ILL262154 IVG262151:IVH262154 JFC262151:JFD262154 JOY262151:JOZ262154 JYU262151:JYV262154 KIQ262151:KIR262154 KSM262151:KSN262154 LCI262151:LCJ262154 LME262151:LMF262154 LWA262151:LWB262154 MFW262151:MFX262154 MPS262151:MPT262154 MZO262151:MZP262154 NJK262151:NJL262154 NTG262151:NTH262154 ODC262151:ODD262154 OMY262151:OMZ262154 OWU262151:OWV262154 PGQ262151:PGR262154 PQM262151:PQN262154 QAI262151:QAJ262154 QKE262151:QKF262154 QUA262151:QUB262154 RDW262151:RDX262154 RNS262151:RNT262154 RXO262151:RXP262154 SHK262151:SHL262154 SRG262151:SRH262154 TBC262151:TBD262154 TKY262151:TKZ262154 TUU262151:TUV262154 UEQ262151:UER262154 UOM262151:UON262154 UYI262151:UYJ262154 VIE262151:VIF262154 VSA262151:VSB262154 WBW262151:WBX262154 WLS262151:WLT262154 WVO262151:WVP262154 G327687:H327690 JC327687:JD327690 SY327687:SZ327690 ACU327687:ACV327690 AMQ327687:AMR327690 AWM327687:AWN327690 BGI327687:BGJ327690 BQE327687:BQF327690 CAA327687:CAB327690 CJW327687:CJX327690 CTS327687:CTT327690 DDO327687:DDP327690 DNK327687:DNL327690 DXG327687:DXH327690 EHC327687:EHD327690 EQY327687:EQZ327690 FAU327687:FAV327690 FKQ327687:FKR327690 FUM327687:FUN327690 GEI327687:GEJ327690 GOE327687:GOF327690 GYA327687:GYB327690 HHW327687:HHX327690 HRS327687:HRT327690 IBO327687:IBP327690 ILK327687:ILL327690 IVG327687:IVH327690 JFC327687:JFD327690 JOY327687:JOZ327690 JYU327687:JYV327690 KIQ327687:KIR327690 KSM327687:KSN327690 LCI327687:LCJ327690 LME327687:LMF327690 LWA327687:LWB327690 MFW327687:MFX327690 MPS327687:MPT327690 MZO327687:MZP327690 NJK327687:NJL327690 NTG327687:NTH327690 ODC327687:ODD327690 OMY327687:OMZ327690 OWU327687:OWV327690 PGQ327687:PGR327690 PQM327687:PQN327690 QAI327687:QAJ327690 QKE327687:QKF327690 QUA327687:QUB327690 RDW327687:RDX327690 RNS327687:RNT327690 RXO327687:RXP327690 SHK327687:SHL327690 SRG327687:SRH327690 TBC327687:TBD327690 TKY327687:TKZ327690 TUU327687:TUV327690 UEQ327687:UER327690 UOM327687:UON327690 UYI327687:UYJ327690 VIE327687:VIF327690 VSA327687:VSB327690 WBW327687:WBX327690 WLS327687:WLT327690 WVO327687:WVP327690 G393223:H393226 JC393223:JD393226 SY393223:SZ393226 ACU393223:ACV393226 AMQ393223:AMR393226 AWM393223:AWN393226 BGI393223:BGJ393226 BQE393223:BQF393226 CAA393223:CAB393226 CJW393223:CJX393226 CTS393223:CTT393226 DDO393223:DDP393226 DNK393223:DNL393226 DXG393223:DXH393226 EHC393223:EHD393226 EQY393223:EQZ393226 FAU393223:FAV393226 FKQ393223:FKR393226 FUM393223:FUN393226 GEI393223:GEJ393226 GOE393223:GOF393226 GYA393223:GYB393226 HHW393223:HHX393226 HRS393223:HRT393226 IBO393223:IBP393226 ILK393223:ILL393226 IVG393223:IVH393226 JFC393223:JFD393226 JOY393223:JOZ393226 JYU393223:JYV393226 KIQ393223:KIR393226 KSM393223:KSN393226 LCI393223:LCJ393226 LME393223:LMF393226 LWA393223:LWB393226 MFW393223:MFX393226 MPS393223:MPT393226 MZO393223:MZP393226 NJK393223:NJL393226 NTG393223:NTH393226 ODC393223:ODD393226 OMY393223:OMZ393226 OWU393223:OWV393226 PGQ393223:PGR393226 PQM393223:PQN393226 QAI393223:QAJ393226 QKE393223:QKF393226 QUA393223:QUB393226 RDW393223:RDX393226 RNS393223:RNT393226 RXO393223:RXP393226 SHK393223:SHL393226 SRG393223:SRH393226 TBC393223:TBD393226 TKY393223:TKZ393226 TUU393223:TUV393226 UEQ393223:UER393226 UOM393223:UON393226 UYI393223:UYJ393226 VIE393223:VIF393226 VSA393223:VSB393226 WBW393223:WBX393226 WLS393223:WLT393226 WVO393223:WVP393226 G458759:H458762 JC458759:JD458762 SY458759:SZ458762 ACU458759:ACV458762 AMQ458759:AMR458762 AWM458759:AWN458762 BGI458759:BGJ458762 BQE458759:BQF458762 CAA458759:CAB458762 CJW458759:CJX458762 CTS458759:CTT458762 DDO458759:DDP458762 DNK458759:DNL458762 DXG458759:DXH458762 EHC458759:EHD458762 EQY458759:EQZ458762 FAU458759:FAV458762 FKQ458759:FKR458762 FUM458759:FUN458762 GEI458759:GEJ458762 GOE458759:GOF458762 GYA458759:GYB458762 HHW458759:HHX458762 HRS458759:HRT458762 IBO458759:IBP458762 ILK458759:ILL458762 IVG458759:IVH458762 JFC458759:JFD458762 JOY458759:JOZ458762 JYU458759:JYV458762 KIQ458759:KIR458762 KSM458759:KSN458762 LCI458759:LCJ458762 LME458759:LMF458762 LWA458759:LWB458762 MFW458759:MFX458762 MPS458759:MPT458762 MZO458759:MZP458762 NJK458759:NJL458762 NTG458759:NTH458762 ODC458759:ODD458762 OMY458759:OMZ458762 OWU458759:OWV458762 PGQ458759:PGR458762 PQM458759:PQN458762 QAI458759:QAJ458762 QKE458759:QKF458762 QUA458759:QUB458762 RDW458759:RDX458762 RNS458759:RNT458762 RXO458759:RXP458762 SHK458759:SHL458762 SRG458759:SRH458762 TBC458759:TBD458762 TKY458759:TKZ458762 TUU458759:TUV458762 UEQ458759:UER458762 UOM458759:UON458762 UYI458759:UYJ458762 VIE458759:VIF458762 VSA458759:VSB458762 WBW458759:WBX458762 WLS458759:WLT458762 WVO458759:WVP458762 G524295:H524298 JC524295:JD524298 SY524295:SZ524298 ACU524295:ACV524298 AMQ524295:AMR524298 AWM524295:AWN524298 BGI524295:BGJ524298 BQE524295:BQF524298 CAA524295:CAB524298 CJW524295:CJX524298 CTS524295:CTT524298 DDO524295:DDP524298 DNK524295:DNL524298 DXG524295:DXH524298 EHC524295:EHD524298 EQY524295:EQZ524298 FAU524295:FAV524298 FKQ524295:FKR524298 FUM524295:FUN524298 GEI524295:GEJ524298 GOE524295:GOF524298 GYA524295:GYB524298 HHW524295:HHX524298 HRS524295:HRT524298 IBO524295:IBP524298 ILK524295:ILL524298 IVG524295:IVH524298 JFC524295:JFD524298 JOY524295:JOZ524298 JYU524295:JYV524298 KIQ524295:KIR524298 KSM524295:KSN524298 LCI524295:LCJ524298 LME524295:LMF524298 LWA524295:LWB524298 MFW524295:MFX524298 MPS524295:MPT524298 MZO524295:MZP524298 NJK524295:NJL524298 NTG524295:NTH524298 ODC524295:ODD524298 OMY524295:OMZ524298 OWU524295:OWV524298 PGQ524295:PGR524298 PQM524295:PQN524298 QAI524295:QAJ524298 QKE524295:QKF524298 QUA524295:QUB524298 RDW524295:RDX524298 RNS524295:RNT524298 RXO524295:RXP524298 SHK524295:SHL524298 SRG524295:SRH524298 TBC524295:TBD524298 TKY524295:TKZ524298 TUU524295:TUV524298 UEQ524295:UER524298 UOM524295:UON524298 UYI524295:UYJ524298 VIE524295:VIF524298 VSA524295:VSB524298 WBW524295:WBX524298 WLS524295:WLT524298 WVO524295:WVP524298 G589831:H589834 JC589831:JD589834 SY589831:SZ589834 ACU589831:ACV589834 AMQ589831:AMR589834 AWM589831:AWN589834 BGI589831:BGJ589834 BQE589831:BQF589834 CAA589831:CAB589834 CJW589831:CJX589834 CTS589831:CTT589834 DDO589831:DDP589834 DNK589831:DNL589834 DXG589831:DXH589834 EHC589831:EHD589834 EQY589831:EQZ589834 FAU589831:FAV589834 FKQ589831:FKR589834 FUM589831:FUN589834 GEI589831:GEJ589834 GOE589831:GOF589834 GYA589831:GYB589834 HHW589831:HHX589834 HRS589831:HRT589834 IBO589831:IBP589834 ILK589831:ILL589834 IVG589831:IVH589834 JFC589831:JFD589834 JOY589831:JOZ589834 JYU589831:JYV589834 KIQ589831:KIR589834 KSM589831:KSN589834 LCI589831:LCJ589834 LME589831:LMF589834 LWA589831:LWB589834 MFW589831:MFX589834 MPS589831:MPT589834 MZO589831:MZP589834 NJK589831:NJL589834 NTG589831:NTH589834 ODC589831:ODD589834 OMY589831:OMZ589834 OWU589831:OWV589834 PGQ589831:PGR589834 PQM589831:PQN589834 QAI589831:QAJ589834 QKE589831:QKF589834 QUA589831:QUB589834 RDW589831:RDX589834 RNS589831:RNT589834 RXO589831:RXP589834 SHK589831:SHL589834 SRG589831:SRH589834 TBC589831:TBD589834 TKY589831:TKZ589834 TUU589831:TUV589834 UEQ589831:UER589834 UOM589831:UON589834 UYI589831:UYJ589834 VIE589831:VIF589834 VSA589831:VSB589834 WBW589831:WBX589834 WLS589831:WLT589834 WVO589831:WVP589834 G655367:H655370 JC655367:JD655370 SY655367:SZ655370 ACU655367:ACV655370 AMQ655367:AMR655370 AWM655367:AWN655370 BGI655367:BGJ655370 BQE655367:BQF655370 CAA655367:CAB655370 CJW655367:CJX655370 CTS655367:CTT655370 DDO655367:DDP655370 DNK655367:DNL655370 DXG655367:DXH655370 EHC655367:EHD655370 EQY655367:EQZ655370 FAU655367:FAV655370 FKQ655367:FKR655370 FUM655367:FUN655370 GEI655367:GEJ655370 GOE655367:GOF655370 GYA655367:GYB655370 HHW655367:HHX655370 HRS655367:HRT655370 IBO655367:IBP655370 ILK655367:ILL655370 IVG655367:IVH655370 JFC655367:JFD655370 JOY655367:JOZ655370 JYU655367:JYV655370 KIQ655367:KIR655370 KSM655367:KSN655370 LCI655367:LCJ655370 LME655367:LMF655370 LWA655367:LWB655370 MFW655367:MFX655370 MPS655367:MPT655370 MZO655367:MZP655370 NJK655367:NJL655370 NTG655367:NTH655370 ODC655367:ODD655370 OMY655367:OMZ655370 OWU655367:OWV655370 PGQ655367:PGR655370 PQM655367:PQN655370 QAI655367:QAJ655370 QKE655367:QKF655370 QUA655367:QUB655370 RDW655367:RDX655370 RNS655367:RNT655370 RXO655367:RXP655370 SHK655367:SHL655370 SRG655367:SRH655370 TBC655367:TBD655370 TKY655367:TKZ655370 TUU655367:TUV655370 UEQ655367:UER655370 UOM655367:UON655370 UYI655367:UYJ655370 VIE655367:VIF655370 VSA655367:VSB655370 WBW655367:WBX655370 WLS655367:WLT655370 WVO655367:WVP655370 G720903:H720906 JC720903:JD720906 SY720903:SZ720906 ACU720903:ACV720906 AMQ720903:AMR720906 AWM720903:AWN720906 BGI720903:BGJ720906 BQE720903:BQF720906 CAA720903:CAB720906 CJW720903:CJX720906 CTS720903:CTT720906 DDO720903:DDP720906 DNK720903:DNL720906 DXG720903:DXH720906 EHC720903:EHD720906 EQY720903:EQZ720906 FAU720903:FAV720906 FKQ720903:FKR720906 FUM720903:FUN720906 GEI720903:GEJ720906 GOE720903:GOF720906 GYA720903:GYB720906 HHW720903:HHX720906 HRS720903:HRT720906 IBO720903:IBP720906 ILK720903:ILL720906 IVG720903:IVH720906 JFC720903:JFD720906 JOY720903:JOZ720906 JYU720903:JYV720906 KIQ720903:KIR720906 KSM720903:KSN720906 LCI720903:LCJ720906 LME720903:LMF720906 LWA720903:LWB720906 MFW720903:MFX720906 MPS720903:MPT720906 MZO720903:MZP720906 NJK720903:NJL720906 NTG720903:NTH720906 ODC720903:ODD720906 OMY720903:OMZ720906 OWU720903:OWV720906 PGQ720903:PGR720906 PQM720903:PQN720906 QAI720903:QAJ720906 QKE720903:QKF720906 QUA720903:QUB720906 RDW720903:RDX720906 RNS720903:RNT720906 RXO720903:RXP720906 SHK720903:SHL720906 SRG720903:SRH720906 TBC720903:TBD720906 TKY720903:TKZ720906 TUU720903:TUV720906 UEQ720903:UER720906 UOM720903:UON720906 UYI720903:UYJ720906 VIE720903:VIF720906 VSA720903:VSB720906 WBW720903:WBX720906 WLS720903:WLT720906 WVO720903:WVP720906 G786439:H786442 JC786439:JD786442 SY786439:SZ786442 ACU786439:ACV786442 AMQ786439:AMR786442 AWM786439:AWN786442 BGI786439:BGJ786442 BQE786439:BQF786442 CAA786439:CAB786442 CJW786439:CJX786442 CTS786439:CTT786442 DDO786439:DDP786442 DNK786439:DNL786442 DXG786439:DXH786442 EHC786439:EHD786442 EQY786439:EQZ786442 FAU786439:FAV786442 FKQ786439:FKR786442 FUM786439:FUN786442 GEI786439:GEJ786442 GOE786439:GOF786442 GYA786439:GYB786442 HHW786439:HHX786442 HRS786439:HRT786442 IBO786439:IBP786442 ILK786439:ILL786442 IVG786439:IVH786442 JFC786439:JFD786442 JOY786439:JOZ786442 JYU786439:JYV786442 KIQ786439:KIR786442 KSM786439:KSN786442 LCI786439:LCJ786442 LME786439:LMF786442 LWA786439:LWB786442 MFW786439:MFX786442 MPS786439:MPT786442 MZO786439:MZP786442 NJK786439:NJL786442 NTG786439:NTH786442 ODC786439:ODD786442 OMY786439:OMZ786442 OWU786439:OWV786442 PGQ786439:PGR786442 PQM786439:PQN786442 QAI786439:QAJ786442 QKE786439:QKF786442 QUA786439:QUB786442 RDW786439:RDX786442 RNS786439:RNT786442 RXO786439:RXP786442 SHK786439:SHL786442 SRG786439:SRH786442 TBC786439:TBD786442 TKY786439:TKZ786442 TUU786439:TUV786442 UEQ786439:UER786442 UOM786439:UON786442 UYI786439:UYJ786442 VIE786439:VIF786442 VSA786439:VSB786442 WBW786439:WBX786442 WLS786439:WLT786442 WVO786439:WVP786442 G851975:H851978 JC851975:JD851978 SY851975:SZ851978 ACU851975:ACV851978 AMQ851975:AMR851978 AWM851975:AWN851978 BGI851975:BGJ851978 BQE851975:BQF851978 CAA851975:CAB851978 CJW851975:CJX851978 CTS851975:CTT851978 DDO851975:DDP851978 DNK851975:DNL851978 DXG851975:DXH851978 EHC851975:EHD851978 EQY851975:EQZ851978 FAU851975:FAV851978 FKQ851975:FKR851978 FUM851975:FUN851978 GEI851975:GEJ851978 GOE851975:GOF851978 GYA851975:GYB851978 HHW851975:HHX851978 HRS851975:HRT851978 IBO851975:IBP851978 ILK851975:ILL851978 IVG851975:IVH851978 JFC851975:JFD851978 JOY851975:JOZ851978 JYU851975:JYV851978 KIQ851975:KIR851978 KSM851975:KSN851978 LCI851975:LCJ851978 LME851975:LMF851978 LWA851975:LWB851978 MFW851975:MFX851978 MPS851975:MPT851978 MZO851975:MZP851978 NJK851975:NJL851978 NTG851975:NTH851978 ODC851975:ODD851978 OMY851975:OMZ851978 OWU851975:OWV851978 PGQ851975:PGR851978 PQM851975:PQN851978 QAI851975:QAJ851978 QKE851975:QKF851978 QUA851975:QUB851978 RDW851975:RDX851978 RNS851975:RNT851978 RXO851975:RXP851978 SHK851975:SHL851978 SRG851975:SRH851978 TBC851975:TBD851978 TKY851975:TKZ851978 TUU851975:TUV851978 UEQ851975:UER851978 UOM851975:UON851978 UYI851975:UYJ851978 VIE851975:VIF851978 VSA851975:VSB851978 WBW851975:WBX851978 WLS851975:WLT851978 WVO851975:WVP851978 G917511:H917514 JC917511:JD917514 SY917511:SZ917514 ACU917511:ACV917514 AMQ917511:AMR917514 AWM917511:AWN917514 BGI917511:BGJ917514 BQE917511:BQF917514 CAA917511:CAB917514 CJW917511:CJX917514 CTS917511:CTT917514 DDO917511:DDP917514 DNK917511:DNL917514 DXG917511:DXH917514 EHC917511:EHD917514 EQY917511:EQZ917514 FAU917511:FAV917514 FKQ917511:FKR917514 FUM917511:FUN917514 GEI917511:GEJ917514 GOE917511:GOF917514 GYA917511:GYB917514 HHW917511:HHX917514 HRS917511:HRT917514 IBO917511:IBP917514 ILK917511:ILL917514 IVG917511:IVH917514 JFC917511:JFD917514 JOY917511:JOZ917514 JYU917511:JYV917514 KIQ917511:KIR917514 KSM917511:KSN917514 LCI917511:LCJ917514 LME917511:LMF917514 LWA917511:LWB917514 MFW917511:MFX917514 MPS917511:MPT917514 MZO917511:MZP917514 NJK917511:NJL917514 NTG917511:NTH917514 ODC917511:ODD917514 OMY917511:OMZ917514 OWU917511:OWV917514 PGQ917511:PGR917514 PQM917511:PQN917514 QAI917511:QAJ917514 QKE917511:QKF917514 QUA917511:QUB917514 RDW917511:RDX917514 RNS917511:RNT917514 RXO917511:RXP917514 SHK917511:SHL917514 SRG917511:SRH917514 TBC917511:TBD917514 TKY917511:TKZ917514 TUU917511:TUV917514 UEQ917511:UER917514 UOM917511:UON917514 UYI917511:UYJ917514 VIE917511:VIF917514 VSA917511:VSB917514 WBW917511:WBX917514 WLS917511:WLT917514 WVO917511:WVP917514 G983047:H983050 JC983047:JD983050 SY983047:SZ983050 ACU983047:ACV983050 AMQ983047:AMR983050 AWM983047:AWN983050 BGI983047:BGJ983050 BQE983047:BQF983050 CAA983047:CAB983050 CJW983047:CJX983050 CTS983047:CTT983050 DDO983047:DDP983050 DNK983047:DNL983050 DXG983047:DXH983050 EHC983047:EHD983050 EQY983047:EQZ983050 FAU983047:FAV983050 FKQ983047:FKR983050 FUM983047:FUN983050 GEI983047:GEJ983050 GOE983047:GOF983050 GYA983047:GYB983050 HHW983047:HHX983050 HRS983047:HRT983050 IBO983047:IBP983050 ILK983047:ILL983050 IVG983047:IVH983050 JFC983047:JFD983050 JOY983047:JOZ983050 JYU983047:JYV983050 KIQ983047:KIR983050 KSM983047:KSN983050 LCI983047:LCJ983050 LME983047:LMF983050 LWA983047:LWB983050 MFW983047:MFX983050 MPS983047:MPT983050 MZO983047:MZP983050 NJK983047:NJL983050 NTG983047:NTH983050 ODC983047:ODD983050 OMY983047:OMZ983050 OWU983047:OWV983050 PGQ983047:PGR983050 PQM983047:PQN983050 QAI983047:QAJ983050 QKE983047:QKF983050 QUA983047:QUB983050 RDW983047:RDX983050 RNS983047:RNT983050 RXO983047:RXP983050 SHK983047:SHL983050 SRG983047:SRH983050 TBC983047:TBD983050 TKY983047:TKZ983050 TUU983047:TUV983050 UEQ983047:UER983050 UOM983047:UON983050 UYI983047:UYJ983050 VIE983047:VIF983050 VSA983047:VSB983050 WBW983047:WBX983050 WLS983047:WLT983050 WVO983047:WVP983050 G65548:H65551 JC65548:JD65551 SY65548:SZ65551 ACU65548:ACV65551 AMQ65548:AMR65551 AWM65548:AWN65551 BGI65548:BGJ65551 BQE65548:BQF65551 CAA65548:CAB65551 CJW65548:CJX65551 CTS65548:CTT65551 DDO65548:DDP65551 DNK65548:DNL65551 DXG65548:DXH65551 EHC65548:EHD65551 EQY65548:EQZ65551 FAU65548:FAV65551 FKQ65548:FKR65551 FUM65548:FUN65551 GEI65548:GEJ65551 GOE65548:GOF65551 GYA65548:GYB65551 HHW65548:HHX65551 HRS65548:HRT65551 IBO65548:IBP65551 ILK65548:ILL65551 IVG65548:IVH65551 JFC65548:JFD65551 JOY65548:JOZ65551 JYU65548:JYV65551 KIQ65548:KIR65551 KSM65548:KSN65551 LCI65548:LCJ65551 LME65548:LMF65551 LWA65548:LWB65551 MFW65548:MFX65551 MPS65548:MPT65551 MZO65548:MZP65551 NJK65548:NJL65551 NTG65548:NTH65551 ODC65548:ODD65551 OMY65548:OMZ65551 OWU65548:OWV65551 PGQ65548:PGR65551 PQM65548:PQN65551 QAI65548:QAJ65551 QKE65548:QKF65551 QUA65548:QUB65551 RDW65548:RDX65551 RNS65548:RNT65551 RXO65548:RXP65551 SHK65548:SHL65551 SRG65548:SRH65551 TBC65548:TBD65551 TKY65548:TKZ65551 TUU65548:TUV65551 UEQ65548:UER65551 UOM65548:UON65551 UYI65548:UYJ65551 VIE65548:VIF65551 VSA65548:VSB65551 WBW65548:WBX65551 WLS65548:WLT65551 WVO65548:WVP65551 G131084:H131087 JC131084:JD131087 SY131084:SZ131087 ACU131084:ACV131087 AMQ131084:AMR131087 AWM131084:AWN131087 BGI131084:BGJ131087 BQE131084:BQF131087 CAA131084:CAB131087 CJW131084:CJX131087 CTS131084:CTT131087 DDO131084:DDP131087 DNK131084:DNL131087 DXG131084:DXH131087 EHC131084:EHD131087 EQY131084:EQZ131087 FAU131084:FAV131087 FKQ131084:FKR131087 FUM131084:FUN131087 GEI131084:GEJ131087 GOE131084:GOF131087 GYA131084:GYB131087 HHW131084:HHX131087 HRS131084:HRT131087 IBO131084:IBP131087 ILK131084:ILL131087 IVG131084:IVH131087 JFC131084:JFD131087 JOY131084:JOZ131087 JYU131084:JYV131087 KIQ131084:KIR131087 KSM131084:KSN131087 LCI131084:LCJ131087 LME131084:LMF131087 LWA131084:LWB131087 MFW131084:MFX131087 MPS131084:MPT131087 MZO131084:MZP131087 NJK131084:NJL131087 NTG131084:NTH131087 ODC131084:ODD131087 OMY131084:OMZ131087 OWU131084:OWV131087 PGQ131084:PGR131087 PQM131084:PQN131087 QAI131084:QAJ131087 QKE131084:QKF131087 QUA131084:QUB131087 RDW131084:RDX131087 RNS131084:RNT131087 RXO131084:RXP131087 SHK131084:SHL131087 SRG131084:SRH131087 TBC131084:TBD131087 TKY131084:TKZ131087 TUU131084:TUV131087 UEQ131084:UER131087 UOM131084:UON131087 UYI131084:UYJ131087 VIE131084:VIF131087 VSA131084:VSB131087 WBW131084:WBX131087 WLS131084:WLT131087 WVO131084:WVP131087 G196620:H196623 JC196620:JD196623 SY196620:SZ196623 ACU196620:ACV196623 AMQ196620:AMR196623 AWM196620:AWN196623 BGI196620:BGJ196623 BQE196620:BQF196623 CAA196620:CAB196623 CJW196620:CJX196623 CTS196620:CTT196623 DDO196620:DDP196623 DNK196620:DNL196623 DXG196620:DXH196623 EHC196620:EHD196623 EQY196620:EQZ196623 FAU196620:FAV196623 FKQ196620:FKR196623 FUM196620:FUN196623 GEI196620:GEJ196623 GOE196620:GOF196623 GYA196620:GYB196623 HHW196620:HHX196623 HRS196620:HRT196623 IBO196620:IBP196623 ILK196620:ILL196623 IVG196620:IVH196623 JFC196620:JFD196623 JOY196620:JOZ196623 JYU196620:JYV196623 KIQ196620:KIR196623 KSM196620:KSN196623 LCI196620:LCJ196623 LME196620:LMF196623 LWA196620:LWB196623 MFW196620:MFX196623 MPS196620:MPT196623 MZO196620:MZP196623 NJK196620:NJL196623 NTG196620:NTH196623 ODC196620:ODD196623 OMY196620:OMZ196623 OWU196620:OWV196623 PGQ196620:PGR196623 PQM196620:PQN196623 QAI196620:QAJ196623 QKE196620:QKF196623 QUA196620:QUB196623 RDW196620:RDX196623 RNS196620:RNT196623 RXO196620:RXP196623 SHK196620:SHL196623 SRG196620:SRH196623 TBC196620:TBD196623 TKY196620:TKZ196623 TUU196620:TUV196623 UEQ196620:UER196623 UOM196620:UON196623 UYI196620:UYJ196623 VIE196620:VIF196623 VSA196620:VSB196623 WBW196620:WBX196623 WLS196620:WLT196623 WVO196620:WVP196623 G262156:H262159 JC262156:JD262159 SY262156:SZ262159 ACU262156:ACV262159 AMQ262156:AMR262159 AWM262156:AWN262159 BGI262156:BGJ262159 BQE262156:BQF262159 CAA262156:CAB262159 CJW262156:CJX262159 CTS262156:CTT262159 DDO262156:DDP262159 DNK262156:DNL262159 DXG262156:DXH262159 EHC262156:EHD262159 EQY262156:EQZ262159 FAU262156:FAV262159 FKQ262156:FKR262159 FUM262156:FUN262159 GEI262156:GEJ262159 GOE262156:GOF262159 GYA262156:GYB262159 HHW262156:HHX262159 HRS262156:HRT262159 IBO262156:IBP262159 ILK262156:ILL262159 IVG262156:IVH262159 JFC262156:JFD262159 JOY262156:JOZ262159 JYU262156:JYV262159 KIQ262156:KIR262159 KSM262156:KSN262159 LCI262156:LCJ262159 LME262156:LMF262159 LWA262156:LWB262159 MFW262156:MFX262159 MPS262156:MPT262159 MZO262156:MZP262159 NJK262156:NJL262159 NTG262156:NTH262159 ODC262156:ODD262159 OMY262156:OMZ262159 OWU262156:OWV262159 PGQ262156:PGR262159 PQM262156:PQN262159 QAI262156:QAJ262159 QKE262156:QKF262159 QUA262156:QUB262159 RDW262156:RDX262159 RNS262156:RNT262159 RXO262156:RXP262159 SHK262156:SHL262159 SRG262156:SRH262159 TBC262156:TBD262159 TKY262156:TKZ262159 TUU262156:TUV262159 UEQ262156:UER262159 UOM262156:UON262159 UYI262156:UYJ262159 VIE262156:VIF262159 VSA262156:VSB262159 WBW262156:WBX262159 WLS262156:WLT262159 WVO262156:WVP262159 G327692:H327695 JC327692:JD327695 SY327692:SZ327695 ACU327692:ACV327695 AMQ327692:AMR327695 AWM327692:AWN327695 BGI327692:BGJ327695 BQE327692:BQF327695 CAA327692:CAB327695 CJW327692:CJX327695 CTS327692:CTT327695 DDO327692:DDP327695 DNK327692:DNL327695 DXG327692:DXH327695 EHC327692:EHD327695 EQY327692:EQZ327695 FAU327692:FAV327695 FKQ327692:FKR327695 FUM327692:FUN327695 GEI327692:GEJ327695 GOE327692:GOF327695 GYA327692:GYB327695 HHW327692:HHX327695 HRS327692:HRT327695 IBO327692:IBP327695 ILK327692:ILL327695 IVG327692:IVH327695 JFC327692:JFD327695 JOY327692:JOZ327695 JYU327692:JYV327695 KIQ327692:KIR327695 KSM327692:KSN327695 LCI327692:LCJ327695 LME327692:LMF327695 LWA327692:LWB327695 MFW327692:MFX327695 MPS327692:MPT327695 MZO327692:MZP327695 NJK327692:NJL327695 NTG327692:NTH327695 ODC327692:ODD327695 OMY327692:OMZ327695 OWU327692:OWV327695 PGQ327692:PGR327695 PQM327692:PQN327695 QAI327692:QAJ327695 QKE327692:QKF327695 QUA327692:QUB327695 RDW327692:RDX327695 RNS327692:RNT327695 RXO327692:RXP327695 SHK327692:SHL327695 SRG327692:SRH327695 TBC327692:TBD327695 TKY327692:TKZ327695 TUU327692:TUV327695 UEQ327692:UER327695 UOM327692:UON327695 UYI327692:UYJ327695 VIE327692:VIF327695 VSA327692:VSB327695 WBW327692:WBX327695 WLS327692:WLT327695 WVO327692:WVP327695 G393228:H393231 JC393228:JD393231 SY393228:SZ393231 ACU393228:ACV393231 AMQ393228:AMR393231 AWM393228:AWN393231 BGI393228:BGJ393231 BQE393228:BQF393231 CAA393228:CAB393231 CJW393228:CJX393231 CTS393228:CTT393231 DDO393228:DDP393231 DNK393228:DNL393231 DXG393228:DXH393231 EHC393228:EHD393231 EQY393228:EQZ393231 FAU393228:FAV393231 FKQ393228:FKR393231 FUM393228:FUN393231 GEI393228:GEJ393231 GOE393228:GOF393231 GYA393228:GYB393231 HHW393228:HHX393231 HRS393228:HRT393231 IBO393228:IBP393231 ILK393228:ILL393231 IVG393228:IVH393231 JFC393228:JFD393231 JOY393228:JOZ393231 JYU393228:JYV393231 KIQ393228:KIR393231 KSM393228:KSN393231 LCI393228:LCJ393231 LME393228:LMF393231 LWA393228:LWB393231 MFW393228:MFX393231 MPS393228:MPT393231 MZO393228:MZP393231 NJK393228:NJL393231 NTG393228:NTH393231 ODC393228:ODD393231 OMY393228:OMZ393231 OWU393228:OWV393231 PGQ393228:PGR393231 PQM393228:PQN393231 QAI393228:QAJ393231 QKE393228:QKF393231 QUA393228:QUB393231 RDW393228:RDX393231 RNS393228:RNT393231 RXO393228:RXP393231 SHK393228:SHL393231 SRG393228:SRH393231 TBC393228:TBD393231 TKY393228:TKZ393231 TUU393228:TUV393231 UEQ393228:UER393231 UOM393228:UON393231 UYI393228:UYJ393231 VIE393228:VIF393231 VSA393228:VSB393231 WBW393228:WBX393231 WLS393228:WLT393231 WVO393228:WVP393231 G458764:H458767 JC458764:JD458767 SY458764:SZ458767 ACU458764:ACV458767 AMQ458764:AMR458767 AWM458764:AWN458767 BGI458764:BGJ458767 BQE458764:BQF458767 CAA458764:CAB458767 CJW458764:CJX458767 CTS458764:CTT458767 DDO458764:DDP458767 DNK458764:DNL458767 DXG458764:DXH458767 EHC458764:EHD458767 EQY458764:EQZ458767 FAU458764:FAV458767 FKQ458764:FKR458767 FUM458764:FUN458767 GEI458764:GEJ458767 GOE458764:GOF458767 GYA458764:GYB458767 HHW458764:HHX458767 HRS458764:HRT458767 IBO458764:IBP458767 ILK458764:ILL458767 IVG458764:IVH458767 JFC458764:JFD458767 JOY458764:JOZ458767 JYU458764:JYV458767 KIQ458764:KIR458767 KSM458764:KSN458767 LCI458764:LCJ458767 LME458764:LMF458767 LWA458764:LWB458767 MFW458764:MFX458767 MPS458764:MPT458767 MZO458764:MZP458767 NJK458764:NJL458767 NTG458764:NTH458767 ODC458764:ODD458767 OMY458764:OMZ458767 OWU458764:OWV458767 PGQ458764:PGR458767 PQM458764:PQN458767 QAI458764:QAJ458767 QKE458764:QKF458767 QUA458764:QUB458767 RDW458764:RDX458767 RNS458764:RNT458767 RXO458764:RXP458767 SHK458764:SHL458767 SRG458764:SRH458767 TBC458764:TBD458767 TKY458764:TKZ458767 TUU458764:TUV458767 UEQ458764:UER458767 UOM458764:UON458767 UYI458764:UYJ458767 VIE458764:VIF458767 VSA458764:VSB458767 WBW458764:WBX458767 WLS458764:WLT458767 WVO458764:WVP458767 G524300:H524303 JC524300:JD524303 SY524300:SZ524303 ACU524300:ACV524303 AMQ524300:AMR524303 AWM524300:AWN524303 BGI524300:BGJ524303 BQE524300:BQF524303 CAA524300:CAB524303 CJW524300:CJX524303 CTS524300:CTT524303 DDO524300:DDP524303 DNK524300:DNL524303 DXG524300:DXH524303 EHC524300:EHD524303 EQY524300:EQZ524303 FAU524300:FAV524303 FKQ524300:FKR524303 FUM524300:FUN524303 GEI524300:GEJ524303 GOE524300:GOF524303 GYA524300:GYB524303 HHW524300:HHX524303 HRS524300:HRT524303 IBO524300:IBP524303 ILK524300:ILL524303 IVG524300:IVH524303 JFC524300:JFD524303 JOY524300:JOZ524303 JYU524300:JYV524303 KIQ524300:KIR524303 KSM524300:KSN524303 LCI524300:LCJ524303 LME524300:LMF524303 LWA524300:LWB524303 MFW524300:MFX524303 MPS524300:MPT524303 MZO524300:MZP524303 NJK524300:NJL524303 NTG524300:NTH524303 ODC524300:ODD524303 OMY524300:OMZ524303 OWU524300:OWV524303 PGQ524300:PGR524303 PQM524300:PQN524303 QAI524300:QAJ524303 QKE524300:QKF524303 QUA524300:QUB524303 RDW524300:RDX524303 RNS524300:RNT524303 RXO524300:RXP524303 SHK524300:SHL524303 SRG524300:SRH524303 TBC524300:TBD524303 TKY524300:TKZ524303 TUU524300:TUV524303 UEQ524300:UER524303 UOM524300:UON524303 UYI524300:UYJ524303 VIE524300:VIF524303 VSA524300:VSB524303 WBW524300:WBX524303 WLS524300:WLT524303 WVO524300:WVP524303 G589836:H589839 JC589836:JD589839 SY589836:SZ589839 ACU589836:ACV589839 AMQ589836:AMR589839 AWM589836:AWN589839 BGI589836:BGJ589839 BQE589836:BQF589839 CAA589836:CAB589839 CJW589836:CJX589839 CTS589836:CTT589839 DDO589836:DDP589839 DNK589836:DNL589839 DXG589836:DXH589839 EHC589836:EHD589839 EQY589836:EQZ589839 FAU589836:FAV589839 FKQ589836:FKR589839 FUM589836:FUN589839 GEI589836:GEJ589839 GOE589836:GOF589839 GYA589836:GYB589839 HHW589836:HHX589839 HRS589836:HRT589839 IBO589836:IBP589839 ILK589836:ILL589839 IVG589836:IVH589839 JFC589836:JFD589839 JOY589836:JOZ589839 JYU589836:JYV589839 KIQ589836:KIR589839 KSM589836:KSN589839 LCI589836:LCJ589839 LME589836:LMF589839 LWA589836:LWB589839 MFW589836:MFX589839 MPS589836:MPT589839 MZO589836:MZP589839 NJK589836:NJL589839 NTG589836:NTH589839 ODC589836:ODD589839 OMY589836:OMZ589839 OWU589836:OWV589839 PGQ589836:PGR589839 PQM589836:PQN589839 QAI589836:QAJ589839 QKE589836:QKF589839 QUA589836:QUB589839 RDW589836:RDX589839 RNS589836:RNT589839 RXO589836:RXP589839 SHK589836:SHL589839 SRG589836:SRH589839 TBC589836:TBD589839 TKY589836:TKZ589839 TUU589836:TUV589839 UEQ589836:UER589839 UOM589836:UON589839 UYI589836:UYJ589839 VIE589836:VIF589839 VSA589836:VSB589839 WBW589836:WBX589839 WLS589836:WLT589839 WVO589836:WVP589839 G655372:H655375 JC655372:JD655375 SY655372:SZ655375 ACU655372:ACV655375 AMQ655372:AMR655375 AWM655372:AWN655375 BGI655372:BGJ655375 BQE655372:BQF655375 CAA655372:CAB655375 CJW655372:CJX655375 CTS655372:CTT655375 DDO655372:DDP655375 DNK655372:DNL655375 DXG655372:DXH655375 EHC655372:EHD655375 EQY655372:EQZ655375 FAU655372:FAV655375 FKQ655372:FKR655375 FUM655372:FUN655375 GEI655372:GEJ655375 GOE655372:GOF655375 GYA655372:GYB655375 HHW655372:HHX655375 HRS655372:HRT655375 IBO655372:IBP655375 ILK655372:ILL655375 IVG655372:IVH655375 JFC655372:JFD655375 JOY655372:JOZ655375 JYU655372:JYV655375 KIQ655372:KIR655375 KSM655372:KSN655375 LCI655372:LCJ655375 LME655372:LMF655375 LWA655372:LWB655375 MFW655372:MFX655375 MPS655372:MPT655375 MZO655372:MZP655375 NJK655372:NJL655375 NTG655372:NTH655375 ODC655372:ODD655375 OMY655372:OMZ655375 OWU655372:OWV655375 PGQ655372:PGR655375 PQM655372:PQN655375 QAI655372:QAJ655375 QKE655372:QKF655375 QUA655372:QUB655375 RDW655372:RDX655375 RNS655372:RNT655375 RXO655372:RXP655375 SHK655372:SHL655375 SRG655372:SRH655375 TBC655372:TBD655375 TKY655372:TKZ655375 TUU655372:TUV655375 UEQ655372:UER655375 UOM655372:UON655375 UYI655372:UYJ655375 VIE655372:VIF655375 VSA655372:VSB655375 WBW655372:WBX655375 WLS655372:WLT655375 WVO655372:WVP655375 G720908:H720911 JC720908:JD720911 SY720908:SZ720911 ACU720908:ACV720911 AMQ720908:AMR720911 AWM720908:AWN720911 BGI720908:BGJ720911 BQE720908:BQF720911 CAA720908:CAB720911 CJW720908:CJX720911 CTS720908:CTT720911 DDO720908:DDP720911 DNK720908:DNL720911 DXG720908:DXH720911 EHC720908:EHD720911 EQY720908:EQZ720911 FAU720908:FAV720911 FKQ720908:FKR720911 FUM720908:FUN720911 GEI720908:GEJ720911 GOE720908:GOF720911 GYA720908:GYB720911 HHW720908:HHX720911 HRS720908:HRT720911 IBO720908:IBP720911 ILK720908:ILL720911 IVG720908:IVH720911 JFC720908:JFD720911 JOY720908:JOZ720911 JYU720908:JYV720911 KIQ720908:KIR720911 KSM720908:KSN720911 LCI720908:LCJ720911 LME720908:LMF720911 LWA720908:LWB720911 MFW720908:MFX720911 MPS720908:MPT720911 MZO720908:MZP720911 NJK720908:NJL720911 NTG720908:NTH720911 ODC720908:ODD720911 OMY720908:OMZ720911 OWU720908:OWV720911 PGQ720908:PGR720911 PQM720908:PQN720911 QAI720908:QAJ720911 QKE720908:QKF720911 QUA720908:QUB720911 RDW720908:RDX720911 RNS720908:RNT720911 RXO720908:RXP720911 SHK720908:SHL720911 SRG720908:SRH720911 TBC720908:TBD720911 TKY720908:TKZ720911 TUU720908:TUV720911 UEQ720908:UER720911 UOM720908:UON720911 UYI720908:UYJ720911 VIE720908:VIF720911 VSA720908:VSB720911 WBW720908:WBX720911 WLS720908:WLT720911 WVO720908:WVP720911 G786444:H786447 JC786444:JD786447 SY786444:SZ786447 ACU786444:ACV786447 AMQ786444:AMR786447 AWM786444:AWN786447 BGI786444:BGJ786447 BQE786444:BQF786447 CAA786444:CAB786447 CJW786444:CJX786447 CTS786444:CTT786447 DDO786444:DDP786447 DNK786444:DNL786447 DXG786444:DXH786447 EHC786444:EHD786447 EQY786444:EQZ786447 FAU786444:FAV786447 FKQ786444:FKR786447 FUM786444:FUN786447 GEI786444:GEJ786447 GOE786444:GOF786447 GYA786444:GYB786447 HHW786444:HHX786447 HRS786444:HRT786447 IBO786444:IBP786447 ILK786444:ILL786447 IVG786444:IVH786447 JFC786444:JFD786447 JOY786444:JOZ786447 JYU786444:JYV786447 KIQ786444:KIR786447 KSM786444:KSN786447 LCI786444:LCJ786447 LME786444:LMF786447 LWA786444:LWB786447 MFW786444:MFX786447 MPS786444:MPT786447 MZO786444:MZP786447 NJK786444:NJL786447 NTG786444:NTH786447 ODC786444:ODD786447 OMY786444:OMZ786447 OWU786444:OWV786447 PGQ786444:PGR786447 PQM786444:PQN786447 QAI786444:QAJ786447 QKE786444:QKF786447 QUA786444:QUB786447 RDW786444:RDX786447 RNS786444:RNT786447 RXO786444:RXP786447 SHK786444:SHL786447 SRG786444:SRH786447 TBC786444:TBD786447 TKY786444:TKZ786447 TUU786444:TUV786447 UEQ786444:UER786447 UOM786444:UON786447 UYI786444:UYJ786447 VIE786444:VIF786447 VSA786444:VSB786447 WBW786444:WBX786447 WLS786444:WLT786447 WVO786444:WVP786447 G851980:H851983 JC851980:JD851983 SY851980:SZ851983 ACU851980:ACV851983 AMQ851980:AMR851983 AWM851980:AWN851983 BGI851980:BGJ851983 BQE851980:BQF851983 CAA851980:CAB851983 CJW851980:CJX851983 CTS851980:CTT851983 DDO851980:DDP851983 DNK851980:DNL851983 DXG851980:DXH851983 EHC851980:EHD851983 EQY851980:EQZ851983 FAU851980:FAV851983 FKQ851980:FKR851983 FUM851980:FUN851983 GEI851980:GEJ851983 GOE851980:GOF851983 GYA851980:GYB851983 HHW851980:HHX851983 HRS851980:HRT851983 IBO851980:IBP851983 ILK851980:ILL851983 IVG851980:IVH851983 JFC851980:JFD851983 JOY851980:JOZ851983 JYU851980:JYV851983 KIQ851980:KIR851983 KSM851980:KSN851983 LCI851980:LCJ851983 LME851980:LMF851983 LWA851980:LWB851983 MFW851980:MFX851983 MPS851980:MPT851983 MZO851980:MZP851983 NJK851980:NJL851983 NTG851980:NTH851983 ODC851980:ODD851983 OMY851980:OMZ851983 OWU851980:OWV851983 PGQ851980:PGR851983 PQM851980:PQN851983 QAI851980:QAJ851983 QKE851980:QKF851983 QUA851980:QUB851983 RDW851980:RDX851983 RNS851980:RNT851983 RXO851980:RXP851983 SHK851980:SHL851983 SRG851980:SRH851983 TBC851980:TBD851983 TKY851980:TKZ851983 TUU851980:TUV851983 UEQ851980:UER851983 UOM851980:UON851983 UYI851980:UYJ851983 VIE851980:VIF851983 VSA851980:VSB851983 WBW851980:WBX851983 WLS851980:WLT851983 WVO851980:WVP851983 G917516:H917519 JC917516:JD917519 SY917516:SZ917519 ACU917516:ACV917519 AMQ917516:AMR917519 AWM917516:AWN917519 BGI917516:BGJ917519 BQE917516:BQF917519 CAA917516:CAB917519 CJW917516:CJX917519 CTS917516:CTT917519 DDO917516:DDP917519 DNK917516:DNL917519 DXG917516:DXH917519 EHC917516:EHD917519 EQY917516:EQZ917519 FAU917516:FAV917519 FKQ917516:FKR917519 FUM917516:FUN917519 GEI917516:GEJ917519 GOE917516:GOF917519 GYA917516:GYB917519 HHW917516:HHX917519 HRS917516:HRT917519 IBO917516:IBP917519 ILK917516:ILL917519 IVG917516:IVH917519 JFC917516:JFD917519 JOY917516:JOZ917519 JYU917516:JYV917519 KIQ917516:KIR917519 KSM917516:KSN917519 LCI917516:LCJ917519 LME917516:LMF917519 LWA917516:LWB917519 MFW917516:MFX917519 MPS917516:MPT917519 MZO917516:MZP917519 NJK917516:NJL917519 NTG917516:NTH917519 ODC917516:ODD917519 OMY917516:OMZ917519 OWU917516:OWV917519 PGQ917516:PGR917519 PQM917516:PQN917519 QAI917516:QAJ917519 QKE917516:QKF917519 QUA917516:QUB917519 RDW917516:RDX917519 RNS917516:RNT917519 RXO917516:RXP917519 SHK917516:SHL917519 SRG917516:SRH917519 TBC917516:TBD917519 TKY917516:TKZ917519 TUU917516:TUV917519 UEQ917516:UER917519 UOM917516:UON917519 UYI917516:UYJ917519 VIE917516:VIF917519 VSA917516:VSB917519 WBW917516:WBX917519 WLS917516:WLT917519 WVO917516:WVP917519 G983052:H983055 JC983052:JD983055 SY983052:SZ983055 ACU983052:ACV983055 AMQ983052:AMR983055 AWM983052:AWN983055 BGI983052:BGJ983055 BQE983052:BQF983055 CAA983052:CAB983055 CJW983052:CJX983055 CTS983052:CTT983055 DDO983052:DDP983055 DNK983052:DNL983055 DXG983052:DXH983055 EHC983052:EHD983055 EQY983052:EQZ983055 FAU983052:FAV983055 FKQ983052:FKR983055 FUM983052:FUN983055 GEI983052:GEJ983055 GOE983052:GOF983055 GYA983052:GYB983055 HHW983052:HHX983055 HRS983052:HRT983055 IBO983052:IBP983055 ILK983052:ILL983055 IVG983052:IVH983055 JFC983052:JFD983055 JOY983052:JOZ983055 JYU983052:JYV983055 KIQ983052:KIR983055 KSM983052:KSN983055 LCI983052:LCJ983055 LME983052:LMF983055 LWA983052:LWB983055 MFW983052:MFX983055 MPS983052:MPT983055 MZO983052:MZP983055 NJK983052:NJL983055 NTG983052:NTH983055 ODC983052:ODD983055 OMY983052:OMZ983055 OWU983052:OWV983055 PGQ983052:PGR983055 PQM983052:PQN983055 QAI983052:QAJ983055 QKE983052:QKF983055 QUA983052:QUB983055 RDW983052:RDX983055 RNS983052:RNT983055 RXO983052:RXP983055 SHK983052:SHL983055 SRG983052:SRH983055 TBC983052:TBD983055 TKY983052:TKZ983055 TUU983052:TUV983055 UEQ983052:UER983055 UOM983052:UON983055 UYI983052:UYJ983055 VIE983052:VIF983055 VSA983052:VSB983055 WBW983052:WBX983055 WLS983052:WLT983055 WVO983052:WVP983055 G8:H9 JC8:JD9 SY8:SZ9 ACU8:ACV9 AMQ8:AMR9 AWM8:AWN9 BGI8:BGJ9 BQE8:BQF9 CAA8:CAB9 CJW8:CJX9 CTS8:CTT9 DDO8:DDP9 DNK8:DNL9 DXG8:DXH9 EHC8:EHD9 EQY8:EQZ9 FAU8:FAV9 FKQ8:FKR9 FUM8:FUN9 GEI8:GEJ9 GOE8:GOF9 GYA8:GYB9 HHW8:HHX9 HRS8:HRT9 IBO8:IBP9 ILK8:ILL9 IVG8:IVH9 JFC8:JFD9 JOY8:JOZ9 JYU8:JYV9 KIQ8:KIR9 KSM8:KSN9 LCI8:LCJ9 LME8:LMF9 LWA8:LWB9 MFW8:MFX9 MPS8:MPT9 MZO8:MZP9 NJK8:NJL9 NTG8:NTH9 ODC8:ODD9 OMY8:OMZ9 OWU8:OWV9 PGQ8:PGR9 PQM8:PQN9 QAI8:QAJ9 QKE8:QKF9 QUA8:QUB9 RDW8:RDX9 RNS8:RNT9 RXO8:RXP9 SHK8:SHL9 SRG8:SRH9 TBC8:TBD9 TKY8:TKZ9 TUU8:TUV9 UEQ8:UER9 UOM8:UON9 UYI8:UYJ9 VIE8:VIF9 VSA8:VSB9 WBW8:WBX9 WLS8:WLT9 WVO8:WVP9 G5:H6 JC5:JD6 SY5:SZ6 ACU5:ACV6 AMQ5:AMR6 AWM5:AWN6 BGI5:BGJ6 BQE5:BQF6 CAA5:CAB6 CJW5:CJX6 CTS5:CTT6 DDO5:DDP6 DNK5:DNL6 DXG5:DXH6 EHC5:EHD6 EQY5:EQZ6 FAU5:FAV6 FKQ5:FKR6 FUM5:FUN6 GEI5:GEJ6 GOE5:GOF6 GYA5:GYB6 HHW5:HHX6 HRS5:HRT6 IBO5:IBP6 ILK5:ILL6 IVG5:IVH6 JFC5:JFD6 JOY5:JOZ6 JYU5:JYV6 KIQ5:KIR6 KSM5:KSN6 LCI5:LCJ6 LME5:LMF6 LWA5:LWB6 MFW5:MFX6 MPS5:MPT6 MZO5:MZP6 NJK5:NJL6 NTG5:NTH6 ODC5:ODD6 OMY5:OMZ6 OWU5:OWV6 PGQ5:PGR6 PQM5:PQN6 QAI5:QAJ6 QKE5:QKF6 QUA5:QUB6 RDW5:RDX6 RNS5:RNT6 RXO5:RXP6 SHK5:SHL6 SRG5:SRH6 TBC5:TBD6 TKY5:TKZ6 TUU5:TUV6 UEQ5:UER6 UOM5:UON6 UYI5:UYJ6 VIE5:VIF6 VSA5:VSB6 WBW5:WBX6 WLS5:WLT6 WVO5:WVP6 G11:H12 JC11:JD12 SY11:SZ12 ACU11:ACV12 AMQ11:AMR12 AWM11:AWN12 BGI11:BGJ12 BQE11:BQF12 CAA11:CAB12 CJW11:CJX12 CTS11:CTT12 DDO11:DDP12 DNK11:DNL12 DXG11:DXH12 EHC11:EHD12 EQY11:EQZ12 FAU11:FAV12 FKQ11:FKR12 FUM11:FUN12 GEI11:GEJ12 GOE11:GOF12 GYA11:GYB12 HHW11:HHX12 HRS11:HRT12 IBO11:IBP12 ILK11:ILL12 IVG11:IVH12 JFC11:JFD12 JOY11:JOZ12 JYU11:JYV12 KIQ11:KIR12 KSM11:KSN12 LCI11:LCJ12 LME11:LMF12 LWA11:LWB12 MFW11:MFX12 MPS11:MPT12 MZO11:MZP12 NJK11:NJL12 NTG11:NTH12 ODC11:ODD12 OMY11:OMZ12 OWU11:OWV12 PGQ11:PGR12 PQM11:PQN12 QAI11:QAJ12 QKE11:QKF12 QUA11:QUB12 RDW11:RDX12 RNS11:RNT12 RXO11:RXP12 SHK11:SHL12 SRG11:SRH12 TBC11:TBD12 TKY11:TKZ12 TUU11:TUV12 UEQ11:UER12 UOM11:UON12 UYI11:UYJ12 VIE11:VIF12 VSA11:VSB12 WBW11:WBX12 WLS11:WLT12 WVO11:WVP12 G14:H15 JC14:JD15 SY14:SZ15 ACU14:ACV15 AMQ14:AMR15 AWM14:AWN15 BGI14:BGJ15 BQE14:BQF15 CAA14:CAB15 CJW14:CJX15 CTS14:CTT15 DDO14:DDP15 DNK14:DNL15 DXG14:DXH15 EHC14:EHD15 EQY14:EQZ15 FAU14:FAV15 FKQ14:FKR15 FUM14:FUN15 GEI14:GEJ15 GOE14:GOF15 GYA14:GYB15 HHW14:HHX15 HRS14:HRT15 IBO14:IBP15 ILK14:ILL15 IVG14:IVH15 JFC14:JFD15 JOY14:JOZ15 JYU14:JYV15 KIQ14:KIR15 KSM14:KSN15 LCI14:LCJ15 LME14:LMF15 LWA14:LWB15 MFW14:MFX15 MPS14:MPT15 MZO14:MZP15 NJK14:NJL15 NTG14:NTH15 ODC14:ODD15 OMY14:OMZ15 OWU14:OWV15 PGQ14:PGR15 PQM14:PQN15 QAI14:QAJ15 QKE14:QKF15 QUA14:QUB15 RDW14:RDX15 RNS14:RNT15 RXO14:RXP15 SHK14:SHL15 SRG14:SRH15 TBC14:TBD15 TKY14:TKZ15 TUU14:TUV15 UEQ14:UER15 UOM14:UON15 UYI14:UYJ15 VIE14:VIF15 VSA14:VSB15 WBW14:WBX15 WLS14:WLT15 WVO14:WVP15">
      <formula1>TODAY()-360</formula1>
      <formula2>TODAY()+360</formula2>
    </dataValidation>
  </dataValidations>
  <pageMargins left="0.69930555555555596" right="0.69930555555555596" top="0.75" bottom="0.75" header="0.3" footer="0.3"/>
  <drawing r:id="rId1"/>
</worksheet>
</file>

<file path=xl/worksheets/sheet10.xml><?xml version="1.0" encoding="utf-8"?>
<worksheet xmlns="http://schemas.openxmlformats.org/spreadsheetml/2006/main" xmlns:r="http://schemas.openxmlformats.org/officeDocument/2006/relationships">
  <dimension ref="A1:IA65"/>
  <sheetViews>
    <sheetView topLeftCell="A40" workbookViewId="0">
      <selection activeCell="C8" sqref="C8"/>
    </sheetView>
  </sheetViews>
  <sheetFormatPr defaultColWidth="9" defaultRowHeight="14.25"/>
  <cols>
    <col min="1" max="1" width="17.875" style="4" customWidth="1"/>
    <col min="2" max="2" width="11.5" style="5" customWidth="1"/>
    <col min="3" max="5" width="10.5" style="5" customWidth="1"/>
    <col min="6" max="14" width="10.5" style="6" customWidth="1"/>
    <col min="15" max="234" width="7.75" style="6" customWidth="1"/>
    <col min="235" max="235" width="9" style="7"/>
    <col min="236" max="16384" width="9" style="1"/>
  </cols>
  <sheetData>
    <row r="1" spans="1:235" ht="24.75" customHeight="1">
      <c r="A1" s="564" t="s">
        <v>269</v>
      </c>
      <c r="B1" s="565"/>
      <c r="C1" s="565"/>
      <c r="D1" s="565"/>
      <c r="E1" s="565"/>
      <c r="F1" s="566"/>
      <c r="G1" s="566"/>
      <c r="H1" s="566"/>
      <c r="I1" s="566"/>
      <c r="J1" s="566"/>
      <c r="K1" s="567"/>
    </row>
    <row r="2" spans="1:235" ht="16.5" customHeight="1">
      <c r="A2" s="568"/>
      <c r="B2" s="569"/>
      <c r="C2" s="569"/>
      <c r="D2" s="569"/>
      <c r="E2" s="569"/>
      <c r="F2" s="570"/>
      <c r="G2" s="570"/>
      <c r="H2" s="570"/>
      <c r="I2" s="570"/>
      <c r="J2" s="570"/>
      <c r="K2" s="571"/>
    </row>
    <row r="3" spans="1:235" s="2" customFormat="1" ht="29.25" customHeight="1">
      <c r="A3" s="8" t="s">
        <v>270</v>
      </c>
      <c r="B3" s="9" t="str">
        <f>[2]产品质量审核报告!B4</f>
        <v>W10544004</v>
      </c>
      <c r="C3" s="10" t="s">
        <v>271</v>
      </c>
      <c r="D3" s="572" t="str">
        <f>[2]产品质量审核报告!J4</f>
        <v>Spring Clip</v>
      </c>
      <c r="E3" s="572"/>
      <c r="F3" s="573" t="s">
        <v>272</v>
      </c>
      <c r="G3" s="572"/>
      <c r="H3" s="572" t="s">
        <v>273</v>
      </c>
      <c r="I3" s="572"/>
      <c r="J3" s="573" t="s">
        <v>274</v>
      </c>
      <c r="K3" s="574"/>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J3" s="30"/>
      <c r="BK3" s="30"/>
      <c r="BL3" s="30"/>
      <c r="BM3" s="30"/>
      <c r="BN3" s="30"/>
      <c r="BO3" s="30"/>
      <c r="BP3" s="30"/>
      <c r="BQ3" s="30"/>
      <c r="BR3" s="30"/>
      <c r="BS3" s="30"/>
      <c r="BT3" s="30"/>
      <c r="BU3" s="30"/>
      <c r="BV3" s="30"/>
      <c r="BW3" s="30"/>
      <c r="BX3" s="30"/>
      <c r="BY3" s="30"/>
      <c r="BZ3" s="30"/>
      <c r="CA3" s="30"/>
      <c r="CB3" s="30"/>
      <c r="CC3" s="30"/>
      <c r="CD3" s="30"/>
      <c r="CE3" s="30"/>
      <c r="CF3" s="30"/>
      <c r="CG3" s="30"/>
      <c r="CH3" s="30"/>
      <c r="CI3" s="30"/>
      <c r="CJ3" s="30"/>
      <c r="CK3" s="30"/>
      <c r="CL3" s="30"/>
      <c r="CM3" s="30"/>
      <c r="CN3" s="30"/>
      <c r="CO3" s="30"/>
      <c r="CP3" s="30"/>
      <c r="CQ3" s="30"/>
      <c r="CR3" s="30"/>
      <c r="CS3" s="30"/>
      <c r="CT3" s="30"/>
      <c r="CU3" s="30"/>
      <c r="CV3" s="30"/>
      <c r="CW3" s="30"/>
      <c r="CX3" s="30"/>
      <c r="CY3" s="30"/>
      <c r="CZ3" s="30"/>
      <c r="DA3" s="30"/>
      <c r="DB3" s="30"/>
      <c r="DC3" s="30"/>
      <c r="DD3" s="30"/>
      <c r="DE3" s="30"/>
      <c r="DF3" s="30"/>
      <c r="DG3" s="30"/>
      <c r="DH3" s="30"/>
      <c r="DI3" s="30"/>
      <c r="DJ3" s="30"/>
      <c r="DK3" s="30"/>
      <c r="DL3" s="30"/>
      <c r="DM3" s="30"/>
      <c r="DN3" s="30"/>
      <c r="DO3" s="30"/>
      <c r="DP3" s="30"/>
      <c r="DQ3" s="30"/>
      <c r="DR3" s="30"/>
      <c r="DS3" s="30"/>
      <c r="DT3" s="30"/>
      <c r="DU3" s="30"/>
      <c r="DV3" s="30"/>
      <c r="DW3" s="30"/>
      <c r="DX3" s="30"/>
      <c r="DY3" s="30"/>
      <c r="DZ3" s="30"/>
      <c r="EA3" s="30"/>
      <c r="EB3" s="30"/>
      <c r="EC3" s="30"/>
      <c r="ED3" s="30"/>
      <c r="EE3" s="30"/>
      <c r="EF3" s="30"/>
      <c r="EG3" s="30"/>
      <c r="EH3" s="30"/>
      <c r="EI3" s="30"/>
      <c r="EJ3" s="30"/>
      <c r="EK3" s="30"/>
      <c r="EL3" s="30"/>
      <c r="EM3" s="30"/>
      <c r="EN3" s="30"/>
      <c r="EO3" s="30"/>
      <c r="EP3" s="30"/>
      <c r="EQ3" s="30"/>
      <c r="ER3" s="30"/>
      <c r="ES3" s="30"/>
      <c r="ET3" s="30"/>
      <c r="EU3" s="30"/>
      <c r="EV3" s="30"/>
      <c r="EW3" s="30"/>
      <c r="EX3" s="30"/>
      <c r="EY3" s="30"/>
      <c r="EZ3" s="30"/>
      <c r="FA3" s="30"/>
      <c r="FB3" s="30"/>
      <c r="FC3" s="30"/>
      <c r="FD3" s="30"/>
      <c r="FE3" s="30"/>
      <c r="FF3" s="30"/>
      <c r="FG3" s="30"/>
      <c r="FH3" s="30"/>
      <c r="FI3" s="30"/>
      <c r="FJ3" s="30"/>
      <c r="FK3" s="30"/>
      <c r="FL3" s="30"/>
      <c r="FM3" s="30"/>
      <c r="FN3" s="30"/>
      <c r="FO3" s="30"/>
      <c r="FP3" s="30"/>
      <c r="FQ3" s="30"/>
      <c r="FR3" s="30"/>
      <c r="FS3" s="30"/>
      <c r="FT3" s="30"/>
      <c r="FU3" s="30"/>
      <c r="FV3" s="30"/>
      <c r="FW3" s="30"/>
      <c r="FX3" s="30"/>
      <c r="FY3" s="30"/>
      <c r="FZ3" s="30"/>
      <c r="GA3" s="30"/>
      <c r="GB3" s="30"/>
      <c r="GC3" s="30"/>
      <c r="GD3" s="30"/>
      <c r="GE3" s="30"/>
      <c r="GF3" s="30"/>
      <c r="GG3" s="30"/>
      <c r="GH3" s="30"/>
      <c r="GI3" s="30"/>
      <c r="GJ3" s="30"/>
      <c r="GK3" s="30"/>
      <c r="GL3" s="30"/>
      <c r="GM3" s="30"/>
      <c r="GN3" s="30"/>
      <c r="GO3" s="30"/>
      <c r="GP3" s="30"/>
      <c r="GQ3" s="30"/>
      <c r="GR3" s="30"/>
      <c r="GS3" s="30"/>
      <c r="GT3" s="30"/>
      <c r="GU3" s="30"/>
      <c r="GV3" s="30"/>
      <c r="GW3" s="30"/>
      <c r="GX3" s="30"/>
      <c r="GY3" s="30"/>
      <c r="GZ3" s="30"/>
      <c r="HA3" s="30"/>
      <c r="HB3" s="30"/>
      <c r="HC3" s="30"/>
      <c r="HD3" s="30"/>
      <c r="HE3" s="30"/>
      <c r="HF3" s="30"/>
      <c r="HG3" s="30"/>
      <c r="HH3" s="30"/>
      <c r="HI3" s="30"/>
      <c r="HJ3" s="30"/>
      <c r="HK3" s="30"/>
      <c r="HL3" s="30"/>
      <c r="HM3" s="30"/>
      <c r="HN3" s="30"/>
      <c r="HO3" s="30"/>
      <c r="HP3" s="30"/>
      <c r="HQ3" s="30"/>
      <c r="HR3" s="30"/>
      <c r="HS3" s="30"/>
      <c r="HT3" s="30"/>
      <c r="HU3" s="30"/>
      <c r="HV3" s="30"/>
      <c r="HW3" s="30"/>
      <c r="HX3" s="30"/>
      <c r="HY3" s="30"/>
      <c r="HZ3" s="30"/>
      <c r="IA3" s="30"/>
    </row>
    <row r="4" spans="1:235" s="2" customFormat="1" ht="29.25" customHeight="1">
      <c r="A4" s="11" t="s">
        <v>275</v>
      </c>
      <c r="B4" s="12">
        <f>[2]产品质量审核报告!B5</f>
        <v>42982</v>
      </c>
      <c r="C4" s="13" t="s">
        <v>276</v>
      </c>
      <c r="D4" s="575" t="str">
        <f>[2]产品质量审核报告!J5</f>
        <v>库房</v>
      </c>
      <c r="E4" s="576"/>
      <c r="F4" s="577" t="s">
        <v>277</v>
      </c>
      <c r="G4" s="577"/>
      <c r="H4" s="578" t="s">
        <v>278</v>
      </c>
      <c r="I4" s="578"/>
      <c r="J4" s="575"/>
      <c r="K4" s="579"/>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c r="BA4" s="30"/>
      <c r="BB4" s="30"/>
      <c r="BC4" s="30"/>
      <c r="BD4" s="30"/>
      <c r="BE4" s="30"/>
      <c r="BF4" s="30"/>
      <c r="BG4" s="30"/>
      <c r="BH4" s="30"/>
      <c r="BI4" s="30"/>
      <c r="BJ4" s="30"/>
      <c r="BK4" s="30"/>
      <c r="BL4" s="30"/>
      <c r="BM4" s="30"/>
      <c r="BN4" s="30"/>
      <c r="BO4" s="30"/>
      <c r="BP4" s="30"/>
      <c r="BQ4" s="30"/>
      <c r="BR4" s="30"/>
      <c r="BS4" s="30"/>
      <c r="BT4" s="30"/>
      <c r="BU4" s="30"/>
      <c r="BV4" s="30"/>
      <c r="BW4" s="30"/>
      <c r="BX4" s="30"/>
      <c r="BY4" s="30"/>
      <c r="BZ4" s="30"/>
      <c r="CA4" s="30"/>
      <c r="CB4" s="30"/>
      <c r="CC4" s="30"/>
      <c r="CD4" s="30"/>
      <c r="CE4" s="30"/>
      <c r="CF4" s="30"/>
      <c r="CG4" s="30"/>
      <c r="CH4" s="30"/>
      <c r="CI4" s="30"/>
      <c r="CJ4" s="30"/>
      <c r="CK4" s="30"/>
      <c r="CL4" s="30"/>
      <c r="CM4" s="30"/>
      <c r="CN4" s="30"/>
      <c r="CO4" s="30"/>
      <c r="CP4" s="30"/>
      <c r="CQ4" s="30"/>
      <c r="CR4" s="30"/>
      <c r="CS4" s="30"/>
      <c r="CT4" s="30"/>
      <c r="CU4" s="30"/>
      <c r="CV4" s="30"/>
      <c r="CW4" s="30"/>
      <c r="CX4" s="30"/>
      <c r="CY4" s="30"/>
      <c r="CZ4" s="30"/>
      <c r="DA4" s="30"/>
      <c r="DB4" s="30"/>
      <c r="DC4" s="30"/>
      <c r="DD4" s="30"/>
      <c r="DE4" s="30"/>
      <c r="DF4" s="30"/>
      <c r="DG4" s="30"/>
      <c r="DH4" s="30"/>
      <c r="DI4" s="30"/>
      <c r="DJ4" s="30"/>
      <c r="DK4" s="30"/>
      <c r="DL4" s="30"/>
      <c r="DM4" s="30"/>
      <c r="DN4" s="30"/>
      <c r="DO4" s="30"/>
      <c r="DP4" s="30"/>
      <c r="DQ4" s="30"/>
      <c r="DR4" s="30"/>
      <c r="DS4" s="30"/>
      <c r="DT4" s="30"/>
      <c r="DU4" s="30"/>
      <c r="DV4" s="30"/>
      <c r="DW4" s="30"/>
      <c r="DX4" s="30"/>
      <c r="DY4" s="30"/>
      <c r="DZ4" s="30"/>
      <c r="EA4" s="30"/>
      <c r="EB4" s="30"/>
      <c r="EC4" s="30"/>
      <c r="ED4" s="30"/>
      <c r="EE4" s="30"/>
      <c r="EF4" s="30"/>
      <c r="EG4" s="30"/>
      <c r="EH4" s="30"/>
      <c r="EI4" s="30"/>
      <c r="EJ4" s="30"/>
      <c r="EK4" s="30"/>
      <c r="EL4" s="30"/>
      <c r="EM4" s="30"/>
      <c r="EN4" s="30"/>
      <c r="EO4" s="30"/>
      <c r="EP4" s="30"/>
      <c r="EQ4" s="30"/>
      <c r="ER4" s="30"/>
      <c r="ES4" s="30"/>
      <c r="ET4" s="30"/>
      <c r="EU4" s="30"/>
      <c r="EV4" s="30"/>
      <c r="EW4" s="30"/>
      <c r="EX4" s="30"/>
      <c r="EY4" s="30"/>
      <c r="EZ4" s="30"/>
      <c r="FA4" s="30"/>
      <c r="FB4" s="30"/>
      <c r="FC4" s="30"/>
      <c r="FD4" s="30"/>
      <c r="FE4" s="30"/>
      <c r="FF4" s="30"/>
      <c r="FG4" s="30"/>
      <c r="FH4" s="30"/>
      <c r="FI4" s="30"/>
      <c r="FJ4" s="30"/>
      <c r="FK4" s="30"/>
      <c r="FL4" s="30"/>
      <c r="FM4" s="30"/>
      <c r="FN4" s="30"/>
      <c r="FO4" s="30"/>
      <c r="FP4" s="30"/>
      <c r="FQ4" s="30"/>
      <c r="FR4" s="30"/>
      <c r="FS4" s="30"/>
      <c r="FT4" s="30"/>
      <c r="FU4" s="30"/>
      <c r="FV4" s="30"/>
      <c r="FW4" s="30"/>
      <c r="FX4" s="30"/>
      <c r="FY4" s="30"/>
      <c r="FZ4" s="30"/>
      <c r="GA4" s="30"/>
      <c r="GB4" s="30"/>
      <c r="GC4" s="30"/>
      <c r="GD4" s="30"/>
      <c r="GE4" s="30"/>
      <c r="GF4" s="30"/>
      <c r="GG4" s="30"/>
      <c r="GH4" s="30"/>
      <c r="GI4" s="30"/>
      <c r="GJ4" s="30"/>
      <c r="GK4" s="30"/>
      <c r="GL4" s="30"/>
      <c r="GM4" s="30"/>
      <c r="GN4" s="30"/>
      <c r="GO4" s="30"/>
      <c r="GP4" s="30"/>
      <c r="GQ4" s="30"/>
      <c r="GR4" s="30"/>
      <c r="GS4" s="30"/>
      <c r="GT4" s="30"/>
      <c r="GU4" s="30"/>
      <c r="GV4" s="30"/>
      <c r="GW4" s="30"/>
      <c r="GX4" s="30"/>
      <c r="GY4" s="30"/>
      <c r="GZ4" s="30"/>
      <c r="HA4" s="30"/>
      <c r="HB4" s="30"/>
      <c r="HC4" s="30"/>
      <c r="HD4" s="30"/>
      <c r="HE4" s="30"/>
      <c r="HF4" s="30"/>
      <c r="HG4" s="30"/>
      <c r="HH4" s="30"/>
      <c r="HI4" s="30"/>
      <c r="HJ4" s="30"/>
      <c r="HK4" s="30"/>
      <c r="HL4" s="30"/>
      <c r="HM4" s="30"/>
      <c r="HN4" s="30"/>
      <c r="HO4" s="30"/>
      <c r="HP4" s="30"/>
      <c r="HQ4" s="30"/>
      <c r="HR4" s="30"/>
      <c r="HS4" s="30"/>
      <c r="HT4" s="30"/>
      <c r="HU4" s="30"/>
      <c r="HV4" s="30"/>
      <c r="HW4" s="30"/>
      <c r="HX4" s="30"/>
      <c r="HY4" s="30"/>
      <c r="HZ4" s="30"/>
      <c r="IA4" s="30"/>
    </row>
    <row r="5" spans="1:235" ht="20.100000000000001" customHeight="1">
      <c r="A5" s="581" t="s">
        <v>279</v>
      </c>
      <c r="B5" s="582"/>
      <c r="C5" s="582"/>
      <c r="D5" s="582"/>
      <c r="E5" s="582"/>
      <c r="F5" s="583"/>
      <c r="G5" s="583"/>
      <c r="H5" s="583"/>
      <c r="I5" s="583"/>
      <c r="J5" s="583"/>
      <c r="K5" s="584"/>
    </row>
    <row r="6" spans="1:235" ht="23.25" customHeight="1">
      <c r="A6" s="585"/>
      <c r="B6" s="586"/>
      <c r="C6" s="586"/>
      <c r="D6" s="586"/>
      <c r="E6" s="586"/>
      <c r="F6" s="587"/>
      <c r="G6" s="587"/>
      <c r="H6" s="587"/>
      <c r="I6" s="587"/>
      <c r="J6" s="587"/>
      <c r="K6" s="588"/>
    </row>
    <row r="7" spans="1:235" ht="20.100000000000001" customHeight="1">
      <c r="A7" s="585"/>
      <c r="B7" s="586"/>
      <c r="C7" s="586"/>
      <c r="D7" s="586"/>
      <c r="E7" s="586"/>
      <c r="F7" s="587"/>
      <c r="G7" s="587"/>
      <c r="H7" s="587"/>
      <c r="I7" s="587"/>
      <c r="J7" s="587"/>
      <c r="K7" s="588"/>
    </row>
    <row r="8" spans="1:235" ht="29.25" customHeight="1">
      <c r="A8" s="14" t="s">
        <v>280</v>
      </c>
      <c r="B8" s="15">
        <v>1</v>
      </c>
      <c r="C8" s="15">
        <v>2</v>
      </c>
      <c r="D8" s="15">
        <v>3</v>
      </c>
      <c r="E8" s="15">
        <v>4</v>
      </c>
      <c r="F8" s="15">
        <v>5</v>
      </c>
      <c r="G8" s="15">
        <v>6</v>
      </c>
      <c r="H8" s="15"/>
      <c r="I8" s="15"/>
      <c r="J8" s="15"/>
      <c r="K8" s="15"/>
      <c r="L8" s="31" t="s">
        <v>281</v>
      </c>
      <c r="M8" s="31" t="s">
        <v>282</v>
      </c>
      <c r="N8" s="31" t="s">
        <v>283</v>
      </c>
      <c r="O8" s="6" t="s">
        <v>284</v>
      </c>
      <c r="P8" s="6" t="s">
        <v>285</v>
      </c>
      <c r="Q8" s="580" t="s">
        <v>286</v>
      </c>
      <c r="R8" s="580"/>
    </row>
    <row r="9" spans="1:235" s="3" customFormat="1" ht="24.95" customHeight="1">
      <c r="A9" s="16" t="s">
        <v>287</v>
      </c>
      <c r="B9" s="17" t="s">
        <v>278</v>
      </c>
      <c r="C9" s="17" t="s">
        <v>278</v>
      </c>
      <c r="D9" s="17" t="s">
        <v>278</v>
      </c>
      <c r="E9" s="17" t="s">
        <v>278</v>
      </c>
      <c r="F9" s="17" t="s">
        <v>278</v>
      </c>
      <c r="G9" s="17" t="s">
        <v>278</v>
      </c>
      <c r="H9" s="18"/>
      <c r="I9" s="18"/>
      <c r="J9" s="18"/>
      <c r="K9" s="32"/>
      <c r="L9" s="33"/>
      <c r="M9" s="18" t="s">
        <v>214</v>
      </c>
      <c r="N9" s="34" t="s">
        <v>288</v>
      </c>
      <c r="O9" s="35">
        <f t="shared" ref="O9:O52" si="0">MIN(B9:N9)</f>
        <v>0</v>
      </c>
      <c r="P9" s="35">
        <f t="shared" ref="P9:P65" si="1">MAX(B9:N9)</f>
        <v>0</v>
      </c>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c r="BO9" s="35"/>
      <c r="BP9" s="35"/>
      <c r="BQ9" s="35"/>
      <c r="BR9" s="35"/>
      <c r="BS9" s="35"/>
      <c r="BT9" s="35"/>
      <c r="BU9" s="35"/>
      <c r="BV9" s="35"/>
      <c r="BW9" s="35"/>
      <c r="BX9" s="35"/>
      <c r="BY9" s="35"/>
      <c r="BZ9" s="35"/>
      <c r="CA9" s="35"/>
      <c r="CB9" s="35"/>
      <c r="CC9" s="35"/>
      <c r="CD9" s="35"/>
      <c r="CE9" s="35"/>
      <c r="CF9" s="35"/>
      <c r="CG9" s="35"/>
      <c r="CH9" s="35"/>
      <c r="CI9" s="35"/>
      <c r="CJ9" s="35"/>
      <c r="CK9" s="35"/>
      <c r="CL9" s="35"/>
      <c r="CM9" s="35"/>
      <c r="CN9" s="35"/>
      <c r="CO9" s="35"/>
      <c r="CP9" s="35"/>
      <c r="CQ9" s="35"/>
      <c r="CR9" s="35"/>
      <c r="CS9" s="35"/>
      <c r="CT9" s="35"/>
      <c r="CU9" s="35"/>
      <c r="CV9" s="35"/>
      <c r="CW9" s="35"/>
      <c r="CX9" s="35"/>
      <c r="CY9" s="35"/>
      <c r="CZ9" s="35"/>
      <c r="DA9" s="35"/>
      <c r="DB9" s="35"/>
      <c r="DC9" s="35"/>
      <c r="DD9" s="35"/>
      <c r="DE9" s="35"/>
      <c r="DF9" s="35"/>
      <c r="DG9" s="35"/>
      <c r="DH9" s="35"/>
      <c r="DI9" s="35"/>
      <c r="DJ9" s="35"/>
      <c r="DK9" s="35"/>
      <c r="DL9" s="35"/>
      <c r="DM9" s="35"/>
      <c r="DN9" s="35"/>
      <c r="DO9" s="35"/>
      <c r="DP9" s="35"/>
      <c r="DQ9" s="35"/>
      <c r="DR9" s="35"/>
      <c r="DS9" s="35"/>
      <c r="DT9" s="35"/>
      <c r="DU9" s="35"/>
      <c r="DV9" s="35"/>
      <c r="DW9" s="35"/>
      <c r="DX9" s="35"/>
      <c r="DY9" s="35"/>
      <c r="DZ9" s="35"/>
      <c r="EA9" s="35"/>
      <c r="EB9" s="35"/>
      <c r="EC9" s="35"/>
      <c r="ED9" s="35"/>
      <c r="EE9" s="35"/>
      <c r="EF9" s="35"/>
      <c r="EG9" s="35"/>
      <c r="EH9" s="35"/>
      <c r="EI9" s="35"/>
      <c r="EJ9" s="35"/>
      <c r="EK9" s="35"/>
      <c r="EL9" s="35"/>
      <c r="EM9" s="35"/>
      <c r="EN9" s="35"/>
      <c r="EO9" s="35"/>
      <c r="EP9" s="35"/>
      <c r="EQ9" s="35"/>
      <c r="ER9" s="35"/>
      <c r="ES9" s="35"/>
      <c r="ET9" s="35"/>
      <c r="EU9" s="35"/>
      <c r="EV9" s="35"/>
      <c r="EW9" s="35"/>
      <c r="EX9" s="35"/>
      <c r="EY9" s="35"/>
      <c r="EZ9" s="35"/>
      <c r="FA9" s="35"/>
      <c r="FB9" s="35"/>
      <c r="FC9" s="35"/>
      <c r="FD9" s="35"/>
      <c r="FE9" s="35"/>
      <c r="FF9" s="35"/>
      <c r="FG9" s="35"/>
      <c r="FH9" s="35"/>
      <c r="FI9" s="35"/>
      <c r="FJ9" s="35"/>
      <c r="FK9" s="35"/>
      <c r="FL9" s="35"/>
      <c r="FM9" s="35"/>
      <c r="FN9" s="35"/>
      <c r="FO9" s="35"/>
      <c r="FP9" s="35"/>
      <c r="FQ9" s="35"/>
      <c r="FR9" s="35"/>
      <c r="FS9" s="35"/>
      <c r="FT9" s="35"/>
      <c r="FU9" s="35"/>
      <c r="FV9" s="35"/>
      <c r="FW9" s="35"/>
      <c r="FX9" s="35"/>
      <c r="FY9" s="35"/>
      <c r="FZ9" s="35"/>
      <c r="GA9" s="35"/>
      <c r="GB9" s="35"/>
      <c r="GC9" s="35"/>
      <c r="GD9" s="35"/>
      <c r="GE9" s="35"/>
      <c r="GF9" s="35"/>
      <c r="GG9" s="35"/>
      <c r="GH9" s="35"/>
      <c r="GI9" s="35"/>
      <c r="GJ9" s="35"/>
      <c r="GK9" s="35"/>
      <c r="GL9" s="35"/>
      <c r="GM9" s="35"/>
      <c r="GN9" s="35"/>
      <c r="GO9" s="35"/>
      <c r="GP9" s="35"/>
      <c r="GQ9" s="35"/>
      <c r="GR9" s="35"/>
      <c r="GS9" s="35"/>
      <c r="GT9" s="35"/>
      <c r="GU9" s="35"/>
      <c r="GV9" s="35"/>
      <c r="GW9" s="35"/>
      <c r="GX9" s="35"/>
      <c r="GY9" s="35"/>
      <c r="GZ9" s="35"/>
      <c r="HA9" s="35"/>
      <c r="HB9" s="35"/>
      <c r="HC9" s="35"/>
      <c r="HD9" s="35"/>
      <c r="HE9" s="35"/>
      <c r="HF9" s="35"/>
      <c r="HG9" s="35"/>
      <c r="HH9" s="35"/>
      <c r="HI9" s="35"/>
      <c r="HJ9" s="35"/>
      <c r="HK9" s="35"/>
      <c r="HL9" s="35"/>
      <c r="HM9" s="35"/>
      <c r="HN9" s="35"/>
      <c r="HO9" s="35"/>
      <c r="HP9" s="35"/>
      <c r="HQ9" s="35"/>
      <c r="HR9" s="35"/>
      <c r="HS9" s="35"/>
      <c r="HT9" s="35"/>
      <c r="HU9" s="35"/>
      <c r="HV9" s="35"/>
      <c r="HW9" s="35"/>
      <c r="HX9" s="35"/>
      <c r="HY9" s="35"/>
      <c r="HZ9" s="35"/>
      <c r="IA9" s="40"/>
    </row>
    <row r="10" spans="1:235" s="3" customFormat="1" ht="24.95" customHeight="1">
      <c r="A10" s="16" t="s">
        <v>289</v>
      </c>
      <c r="B10" s="17" t="s">
        <v>278</v>
      </c>
      <c r="C10" s="17" t="s">
        <v>278</v>
      </c>
      <c r="D10" s="17" t="s">
        <v>278</v>
      </c>
      <c r="E10" s="17" t="s">
        <v>278</v>
      </c>
      <c r="F10" s="17" t="s">
        <v>278</v>
      </c>
      <c r="G10" s="17" t="s">
        <v>278</v>
      </c>
      <c r="H10" s="19"/>
      <c r="I10" s="19"/>
      <c r="J10" s="19"/>
      <c r="K10" s="19"/>
      <c r="L10" s="36"/>
      <c r="M10" s="18" t="s">
        <v>214</v>
      </c>
      <c r="N10" s="34" t="s">
        <v>288</v>
      </c>
      <c r="O10" s="35">
        <f t="shared" si="0"/>
        <v>0</v>
      </c>
      <c r="P10" s="35">
        <f t="shared" si="1"/>
        <v>0</v>
      </c>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c r="BS10" s="35"/>
      <c r="BT10" s="35"/>
      <c r="BU10" s="35"/>
      <c r="BV10" s="35"/>
      <c r="BW10" s="35"/>
      <c r="BX10" s="35"/>
      <c r="BY10" s="35"/>
      <c r="BZ10" s="35"/>
      <c r="CA10" s="35"/>
      <c r="CB10" s="35"/>
      <c r="CC10" s="35"/>
      <c r="CD10" s="35"/>
      <c r="CE10" s="35"/>
      <c r="CF10" s="35"/>
      <c r="CG10" s="35"/>
      <c r="CH10" s="35"/>
      <c r="CI10" s="35"/>
      <c r="CJ10" s="35"/>
      <c r="CK10" s="35"/>
      <c r="CL10" s="35"/>
      <c r="CM10" s="35"/>
      <c r="CN10" s="35"/>
      <c r="CO10" s="35"/>
      <c r="CP10" s="35"/>
      <c r="CQ10" s="35"/>
      <c r="CR10" s="35"/>
      <c r="CS10" s="35"/>
      <c r="CT10" s="35"/>
      <c r="CU10" s="35"/>
      <c r="CV10" s="35"/>
      <c r="CW10" s="35"/>
      <c r="CX10" s="35"/>
      <c r="CY10" s="35"/>
      <c r="CZ10" s="35"/>
      <c r="DA10" s="35"/>
      <c r="DB10" s="35"/>
      <c r="DC10" s="35"/>
      <c r="DD10" s="35"/>
      <c r="DE10" s="35"/>
      <c r="DF10" s="35"/>
      <c r="DG10" s="35"/>
      <c r="DH10" s="35"/>
      <c r="DI10" s="35"/>
      <c r="DJ10" s="35"/>
      <c r="DK10" s="35"/>
      <c r="DL10" s="35"/>
      <c r="DM10" s="35"/>
      <c r="DN10" s="35"/>
      <c r="DO10" s="35"/>
      <c r="DP10" s="35"/>
      <c r="DQ10" s="35"/>
      <c r="DR10" s="35"/>
      <c r="DS10" s="35"/>
      <c r="DT10" s="35"/>
      <c r="DU10" s="35"/>
      <c r="DV10" s="35"/>
      <c r="DW10" s="35"/>
      <c r="DX10" s="35"/>
      <c r="DY10" s="35"/>
      <c r="DZ10" s="35"/>
      <c r="EA10" s="35"/>
      <c r="EB10" s="35"/>
      <c r="EC10" s="35"/>
      <c r="ED10" s="35"/>
      <c r="EE10" s="35"/>
      <c r="EF10" s="35"/>
      <c r="EG10" s="35"/>
      <c r="EH10" s="35"/>
      <c r="EI10" s="35"/>
      <c r="EJ10" s="35"/>
      <c r="EK10" s="35"/>
      <c r="EL10" s="35"/>
      <c r="EM10" s="35"/>
      <c r="EN10" s="35"/>
      <c r="EO10" s="35"/>
      <c r="EP10" s="35"/>
      <c r="EQ10" s="35"/>
      <c r="ER10" s="35"/>
      <c r="ES10" s="35"/>
      <c r="ET10" s="35"/>
      <c r="EU10" s="35"/>
      <c r="EV10" s="35"/>
      <c r="EW10" s="35"/>
      <c r="EX10" s="35"/>
      <c r="EY10" s="35"/>
      <c r="EZ10" s="35"/>
      <c r="FA10" s="35"/>
      <c r="FB10" s="35"/>
      <c r="FC10" s="35"/>
      <c r="FD10" s="35"/>
      <c r="FE10" s="35"/>
      <c r="FF10" s="35"/>
      <c r="FG10" s="35"/>
      <c r="FH10" s="35"/>
      <c r="FI10" s="35"/>
      <c r="FJ10" s="35"/>
      <c r="FK10" s="35"/>
      <c r="FL10" s="35"/>
      <c r="FM10" s="35"/>
      <c r="FN10" s="35"/>
      <c r="FO10" s="35"/>
      <c r="FP10" s="35"/>
      <c r="FQ10" s="35"/>
      <c r="FR10" s="35"/>
      <c r="FS10" s="35"/>
      <c r="FT10" s="35"/>
      <c r="FU10" s="35"/>
      <c r="FV10" s="35"/>
      <c r="FW10" s="35"/>
      <c r="FX10" s="35"/>
      <c r="FY10" s="35"/>
      <c r="FZ10" s="35"/>
      <c r="GA10" s="35"/>
      <c r="GB10" s="35"/>
      <c r="GC10" s="35"/>
      <c r="GD10" s="35"/>
      <c r="GE10" s="35"/>
      <c r="GF10" s="35"/>
      <c r="GG10" s="35"/>
      <c r="GH10" s="35"/>
      <c r="GI10" s="35"/>
      <c r="GJ10" s="35"/>
      <c r="GK10" s="35"/>
      <c r="GL10" s="35"/>
      <c r="GM10" s="35"/>
      <c r="GN10" s="35"/>
      <c r="GO10" s="35"/>
      <c r="GP10" s="35"/>
      <c r="GQ10" s="35"/>
      <c r="GR10" s="35"/>
      <c r="GS10" s="35"/>
      <c r="GT10" s="35"/>
      <c r="GU10" s="35"/>
      <c r="GV10" s="35"/>
      <c r="GW10" s="35"/>
      <c r="GX10" s="35"/>
      <c r="GY10" s="35"/>
      <c r="GZ10" s="35"/>
      <c r="HA10" s="35"/>
      <c r="HB10" s="35"/>
      <c r="HC10" s="35"/>
      <c r="HD10" s="35"/>
      <c r="HE10" s="35"/>
      <c r="HF10" s="35"/>
      <c r="HG10" s="35"/>
      <c r="HH10" s="35"/>
      <c r="HI10" s="35"/>
      <c r="HJ10" s="35"/>
      <c r="HK10" s="35"/>
      <c r="HL10" s="35"/>
      <c r="HM10" s="35"/>
      <c r="HN10" s="35"/>
      <c r="HO10" s="35"/>
      <c r="HP10" s="35"/>
      <c r="HQ10" s="35"/>
      <c r="HR10" s="35"/>
      <c r="HS10" s="35"/>
      <c r="HT10" s="35"/>
      <c r="HU10" s="35"/>
      <c r="HV10" s="35"/>
      <c r="HW10" s="35"/>
      <c r="HX10" s="35"/>
      <c r="HY10" s="35"/>
      <c r="HZ10" s="35"/>
      <c r="IA10" s="40"/>
    </row>
    <row r="11" spans="1:235" s="3" customFormat="1" ht="24.95" customHeight="1">
      <c r="A11" s="16" t="s">
        <v>290</v>
      </c>
      <c r="B11" s="17" t="s">
        <v>278</v>
      </c>
      <c r="C11" s="17" t="s">
        <v>278</v>
      </c>
      <c r="D11" s="17" t="s">
        <v>278</v>
      </c>
      <c r="E11" s="17" t="s">
        <v>278</v>
      </c>
      <c r="F11" s="17" t="s">
        <v>278</v>
      </c>
      <c r="G11" s="17" t="s">
        <v>278</v>
      </c>
      <c r="H11" s="18"/>
      <c r="I11" s="18"/>
      <c r="J11" s="18"/>
      <c r="K11" s="32"/>
      <c r="L11" s="36"/>
      <c r="M11" s="18" t="s">
        <v>214</v>
      </c>
      <c r="N11" s="34" t="s">
        <v>288</v>
      </c>
      <c r="O11" s="35">
        <f t="shared" si="0"/>
        <v>0</v>
      </c>
      <c r="P11" s="35">
        <f t="shared" si="1"/>
        <v>0</v>
      </c>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c r="BM11" s="35"/>
      <c r="BN11" s="35"/>
      <c r="BO11" s="35"/>
      <c r="BP11" s="35"/>
      <c r="BQ11" s="35"/>
      <c r="BR11" s="35"/>
      <c r="BS11" s="35"/>
      <c r="BT11" s="35"/>
      <c r="BU11" s="35"/>
      <c r="BV11" s="35"/>
      <c r="BW11" s="35"/>
      <c r="BX11" s="35"/>
      <c r="BY11" s="35"/>
      <c r="BZ11" s="35"/>
      <c r="CA11" s="35"/>
      <c r="CB11" s="35"/>
      <c r="CC11" s="35"/>
      <c r="CD11" s="35"/>
      <c r="CE11" s="35"/>
      <c r="CF11" s="35"/>
      <c r="CG11" s="35"/>
      <c r="CH11" s="35"/>
      <c r="CI11" s="35"/>
      <c r="CJ11" s="35"/>
      <c r="CK11" s="35"/>
      <c r="CL11" s="35"/>
      <c r="CM11" s="35"/>
      <c r="CN11" s="35"/>
      <c r="CO11" s="35"/>
      <c r="CP11" s="35"/>
      <c r="CQ11" s="35"/>
      <c r="CR11" s="35"/>
      <c r="CS11" s="35"/>
      <c r="CT11" s="35"/>
      <c r="CU11" s="35"/>
      <c r="CV11" s="35"/>
      <c r="CW11" s="35"/>
      <c r="CX11" s="35"/>
      <c r="CY11" s="35"/>
      <c r="CZ11" s="35"/>
      <c r="DA11" s="35"/>
      <c r="DB11" s="35"/>
      <c r="DC11" s="35"/>
      <c r="DD11" s="35"/>
      <c r="DE11" s="35"/>
      <c r="DF11" s="35"/>
      <c r="DG11" s="35"/>
      <c r="DH11" s="35"/>
      <c r="DI11" s="35"/>
      <c r="DJ11" s="35"/>
      <c r="DK11" s="35"/>
      <c r="DL11" s="35"/>
      <c r="DM11" s="35"/>
      <c r="DN11" s="35"/>
      <c r="DO11" s="35"/>
      <c r="DP11" s="35"/>
      <c r="DQ11" s="35"/>
      <c r="DR11" s="35"/>
      <c r="DS11" s="35"/>
      <c r="DT11" s="35"/>
      <c r="DU11" s="35"/>
      <c r="DV11" s="35"/>
      <c r="DW11" s="35"/>
      <c r="DX11" s="35"/>
      <c r="DY11" s="35"/>
      <c r="DZ11" s="35"/>
      <c r="EA11" s="35"/>
      <c r="EB11" s="35"/>
      <c r="EC11" s="35"/>
      <c r="ED11" s="35"/>
      <c r="EE11" s="35"/>
      <c r="EF11" s="35"/>
      <c r="EG11" s="35"/>
      <c r="EH11" s="35"/>
      <c r="EI11" s="35"/>
      <c r="EJ11" s="35"/>
      <c r="EK11" s="35"/>
      <c r="EL11" s="35"/>
      <c r="EM11" s="35"/>
      <c r="EN11" s="35"/>
      <c r="EO11" s="35"/>
      <c r="EP11" s="35"/>
      <c r="EQ11" s="35"/>
      <c r="ER11" s="35"/>
      <c r="ES11" s="35"/>
      <c r="ET11" s="35"/>
      <c r="EU11" s="35"/>
      <c r="EV11" s="35"/>
      <c r="EW11" s="35"/>
      <c r="EX11" s="35"/>
      <c r="EY11" s="35"/>
      <c r="EZ11" s="35"/>
      <c r="FA11" s="35"/>
      <c r="FB11" s="35"/>
      <c r="FC11" s="35"/>
      <c r="FD11" s="35"/>
      <c r="FE11" s="35"/>
      <c r="FF11" s="35"/>
      <c r="FG11" s="35"/>
      <c r="FH11" s="35"/>
      <c r="FI11" s="35"/>
      <c r="FJ11" s="35"/>
      <c r="FK11" s="35"/>
      <c r="FL11" s="35"/>
      <c r="FM11" s="35"/>
      <c r="FN11" s="35"/>
      <c r="FO11" s="35"/>
      <c r="FP11" s="35"/>
      <c r="FQ11" s="35"/>
      <c r="FR11" s="35"/>
      <c r="FS11" s="35"/>
      <c r="FT11" s="35"/>
      <c r="FU11" s="35"/>
      <c r="FV11" s="35"/>
      <c r="FW11" s="35"/>
      <c r="FX11" s="35"/>
      <c r="FY11" s="35"/>
      <c r="FZ11" s="35"/>
      <c r="GA11" s="35"/>
      <c r="GB11" s="35"/>
      <c r="GC11" s="35"/>
      <c r="GD11" s="35"/>
      <c r="GE11" s="35"/>
      <c r="GF11" s="35"/>
      <c r="GG11" s="35"/>
      <c r="GH11" s="35"/>
      <c r="GI11" s="35"/>
      <c r="GJ11" s="35"/>
      <c r="GK11" s="35"/>
      <c r="GL11" s="35"/>
      <c r="GM11" s="35"/>
      <c r="GN11" s="35"/>
      <c r="GO11" s="35"/>
      <c r="GP11" s="35"/>
      <c r="GQ11" s="35"/>
      <c r="GR11" s="35"/>
      <c r="GS11" s="35"/>
      <c r="GT11" s="35"/>
      <c r="GU11" s="35"/>
      <c r="GV11" s="35"/>
      <c r="GW11" s="35"/>
      <c r="GX11" s="35"/>
      <c r="GY11" s="35"/>
      <c r="GZ11" s="35"/>
      <c r="HA11" s="35"/>
      <c r="HB11" s="35"/>
      <c r="HC11" s="35"/>
      <c r="HD11" s="35"/>
      <c r="HE11" s="35"/>
      <c r="HF11" s="35"/>
      <c r="HG11" s="35"/>
      <c r="HH11" s="35"/>
      <c r="HI11" s="35"/>
      <c r="HJ11" s="35"/>
      <c r="HK11" s="35"/>
      <c r="HL11" s="35"/>
      <c r="HM11" s="35"/>
      <c r="HN11" s="35"/>
      <c r="HO11" s="35"/>
      <c r="HP11" s="35"/>
      <c r="HQ11" s="35"/>
      <c r="HR11" s="35"/>
      <c r="HS11" s="35"/>
      <c r="HT11" s="35"/>
      <c r="HU11" s="35"/>
      <c r="HV11" s="35"/>
      <c r="HW11" s="35"/>
      <c r="HX11" s="35"/>
      <c r="HY11" s="35"/>
      <c r="HZ11" s="35"/>
      <c r="IA11" s="40"/>
    </row>
    <row r="12" spans="1:235" s="3" customFormat="1" ht="24.95" customHeight="1">
      <c r="A12" s="16" t="s">
        <v>291</v>
      </c>
      <c r="B12" s="17" t="s">
        <v>278</v>
      </c>
      <c r="C12" s="17" t="s">
        <v>278</v>
      </c>
      <c r="D12" s="17" t="s">
        <v>278</v>
      </c>
      <c r="E12" s="17" t="s">
        <v>278</v>
      </c>
      <c r="F12" s="17" t="s">
        <v>278</v>
      </c>
      <c r="G12" s="17" t="s">
        <v>278</v>
      </c>
      <c r="H12" s="18"/>
      <c r="I12" s="18"/>
      <c r="J12" s="18"/>
      <c r="K12" s="32"/>
      <c r="L12" s="36"/>
      <c r="M12" s="18" t="s">
        <v>214</v>
      </c>
      <c r="N12" s="34" t="s">
        <v>288</v>
      </c>
      <c r="O12" s="35">
        <f t="shared" si="0"/>
        <v>0</v>
      </c>
      <c r="P12" s="35">
        <f t="shared" si="1"/>
        <v>0</v>
      </c>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c r="BM12" s="35"/>
      <c r="BN12" s="35"/>
      <c r="BO12" s="35"/>
      <c r="BP12" s="35"/>
      <c r="BQ12" s="35"/>
      <c r="BR12" s="35"/>
      <c r="BS12" s="35"/>
      <c r="BT12" s="35"/>
      <c r="BU12" s="35"/>
      <c r="BV12" s="35"/>
      <c r="BW12" s="35"/>
      <c r="BX12" s="35"/>
      <c r="BY12" s="35"/>
      <c r="BZ12" s="35"/>
      <c r="CA12" s="35"/>
      <c r="CB12" s="35"/>
      <c r="CC12" s="35"/>
      <c r="CD12" s="35"/>
      <c r="CE12" s="35"/>
      <c r="CF12" s="35"/>
      <c r="CG12" s="35"/>
      <c r="CH12" s="35"/>
      <c r="CI12" s="35"/>
      <c r="CJ12" s="35"/>
      <c r="CK12" s="35"/>
      <c r="CL12" s="35"/>
      <c r="CM12" s="35"/>
      <c r="CN12" s="35"/>
      <c r="CO12" s="35"/>
      <c r="CP12" s="35"/>
      <c r="CQ12" s="35"/>
      <c r="CR12" s="35"/>
      <c r="CS12" s="35"/>
      <c r="CT12" s="35"/>
      <c r="CU12" s="35"/>
      <c r="CV12" s="35"/>
      <c r="CW12" s="35"/>
      <c r="CX12" s="35"/>
      <c r="CY12" s="35"/>
      <c r="CZ12" s="35"/>
      <c r="DA12" s="35"/>
      <c r="DB12" s="35"/>
      <c r="DC12" s="35"/>
      <c r="DD12" s="35"/>
      <c r="DE12" s="35"/>
      <c r="DF12" s="35"/>
      <c r="DG12" s="35"/>
      <c r="DH12" s="35"/>
      <c r="DI12" s="35"/>
      <c r="DJ12" s="35"/>
      <c r="DK12" s="35"/>
      <c r="DL12" s="35"/>
      <c r="DM12" s="35"/>
      <c r="DN12" s="35"/>
      <c r="DO12" s="35"/>
      <c r="DP12" s="35"/>
      <c r="DQ12" s="35"/>
      <c r="DR12" s="35"/>
      <c r="DS12" s="35"/>
      <c r="DT12" s="35"/>
      <c r="DU12" s="35"/>
      <c r="DV12" s="35"/>
      <c r="DW12" s="35"/>
      <c r="DX12" s="35"/>
      <c r="DY12" s="35"/>
      <c r="DZ12" s="35"/>
      <c r="EA12" s="35"/>
      <c r="EB12" s="35"/>
      <c r="EC12" s="35"/>
      <c r="ED12" s="35"/>
      <c r="EE12" s="35"/>
      <c r="EF12" s="35"/>
      <c r="EG12" s="35"/>
      <c r="EH12" s="35"/>
      <c r="EI12" s="35"/>
      <c r="EJ12" s="35"/>
      <c r="EK12" s="35"/>
      <c r="EL12" s="35"/>
      <c r="EM12" s="35"/>
      <c r="EN12" s="35"/>
      <c r="EO12" s="35"/>
      <c r="EP12" s="35"/>
      <c r="EQ12" s="35"/>
      <c r="ER12" s="35"/>
      <c r="ES12" s="35"/>
      <c r="ET12" s="35"/>
      <c r="EU12" s="35"/>
      <c r="EV12" s="35"/>
      <c r="EW12" s="35"/>
      <c r="EX12" s="35"/>
      <c r="EY12" s="35"/>
      <c r="EZ12" s="35"/>
      <c r="FA12" s="35"/>
      <c r="FB12" s="35"/>
      <c r="FC12" s="35"/>
      <c r="FD12" s="35"/>
      <c r="FE12" s="35"/>
      <c r="FF12" s="35"/>
      <c r="FG12" s="35"/>
      <c r="FH12" s="35"/>
      <c r="FI12" s="35"/>
      <c r="FJ12" s="35"/>
      <c r="FK12" s="35"/>
      <c r="FL12" s="35"/>
      <c r="FM12" s="35"/>
      <c r="FN12" s="35"/>
      <c r="FO12" s="35"/>
      <c r="FP12" s="35"/>
      <c r="FQ12" s="35"/>
      <c r="FR12" s="35"/>
      <c r="FS12" s="35"/>
      <c r="FT12" s="35"/>
      <c r="FU12" s="35"/>
      <c r="FV12" s="35"/>
      <c r="FW12" s="35"/>
      <c r="FX12" s="35"/>
      <c r="FY12" s="35"/>
      <c r="FZ12" s="35"/>
      <c r="GA12" s="35"/>
      <c r="GB12" s="35"/>
      <c r="GC12" s="35"/>
      <c r="GD12" s="35"/>
      <c r="GE12" s="35"/>
      <c r="GF12" s="35"/>
      <c r="GG12" s="35"/>
      <c r="GH12" s="35"/>
      <c r="GI12" s="35"/>
      <c r="GJ12" s="35"/>
      <c r="GK12" s="35"/>
      <c r="GL12" s="35"/>
      <c r="GM12" s="35"/>
      <c r="GN12" s="35"/>
      <c r="GO12" s="35"/>
      <c r="GP12" s="35"/>
      <c r="GQ12" s="35"/>
      <c r="GR12" s="35"/>
      <c r="GS12" s="35"/>
      <c r="GT12" s="35"/>
      <c r="GU12" s="35"/>
      <c r="GV12" s="35"/>
      <c r="GW12" s="35"/>
      <c r="GX12" s="35"/>
      <c r="GY12" s="35"/>
      <c r="GZ12" s="35"/>
      <c r="HA12" s="35"/>
      <c r="HB12" s="35"/>
      <c r="HC12" s="35"/>
      <c r="HD12" s="35"/>
      <c r="HE12" s="35"/>
      <c r="HF12" s="35"/>
      <c r="HG12" s="35"/>
      <c r="HH12" s="35"/>
      <c r="HI12" s="35"/>
      <c r="HJ12" s="35"/>
      <c r="HK12" s="35"/>
      <c r="HL12" s="35"/>
      <c r="HM12" s="35"/>
      <c r="HN12" s="35"/>
      <c r="HO12" s="35"/>
      <c r="HP12" s="35"/>
      <c r="HQ12" s="35"/>
      <c r="HR12" s="35"/>
      <c r="HS12" s="35"/>
      <c r="HT12" s="35"/>
      <c r="HU12" s="35"/>
      <c r="HV12" s="35"/>
      <c r="HW12" s="35"/>
      <c r="HX12" s="35"/>
      <c r="HY12" s="35"/>
      <c r="HZ12" s="35"/>
      <c r="IA12" s="40"/>
    </row>
    <row r="13" spans="1:235" s="3" customFormat="1" ht="24.95" customHeight="1">
      <c r="A13" s="16" t="s">
        <v>292</v>
      </c>
      <c r="B13" s="18" t="s">
        <v>293</v>
      </c>
      <c r="C13" s="18" t="s">
        <v>294</v>
      </c>
      <c r="D13" s="18" t="s">
        <v>295</v>
      </c>
      <c r="E13" s="18" t="s">
        <v>296</v>
      </c>
      <c r="F13" s="18" t="s">
        <v>297</v>
      </c>
      <c r="G13" s="18" t="s">
        <v>294</v>
      </c>
      <c r="H13" s="18"/>
      <c r="I13" s="18"/>
      <c r="J13" s="18"/>
      <c r="K13" s="32"/>
      <c r="L13" s="36" t="s">
        <v>298</v>
      </c>
      <c r="M13" s="18" t="s">
        <v>214</v>
      </c>
      <c r="N13" s="33"/>
      <c r="O13" s="35">
        <f t="shared" si="0"/>
        <v>0</v>
      </c>
      <c r="P13" s="35">
        <f t="shared" si="1"/>
        <v>0</v>
      </c>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40"/>
    </row>
    <row r="14" spans="1:235" s="3" customFormat="1" ht="24.95" customHeight="1">
      <c r="A14" s="16" t="s">
        <v>299</v>
      </c>
      <c r="B14" s="20">
        <v>2.9</v>
      </c>
      <c r="C14" s="20">
        <v>2.89</v>
      </c>
      <c r="D14" s="20">
        <v>2.92</v>
      </c>
      <c r="E14" s="20">
        <v>2.88</v>
      </c>
      <c r="F14" s="20">
        <v>2.96</v>
      </c>
      <c r="G14" s="20">
        <v>2.95</v>
      </c>
      <c r="H14" s="18"/>
      <c r="I14" s="18"/>
      <c r="J14" s="18"/>
      <c r="K14" s="32"/>
      <c r="L14" s="36" t="s">
        <v>298</v>
      </c>
      <c r="M14" s="18" t="s">
        <v>214</v>
      </c>
      <c r="N14" s="33"/>
      <c r="O14" s="35">
        <f t="shared" si="0"/>
        <v>2.88</v>
      </c>
      <c r="P14" s="35">
        <f t="shared" si="1"/>
        <v>2.96</v>
      </c>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c r="BP14" s="35"/>
      <c r="BQ14" s="35"/>
      <c r="BR14" s="35"/>
      <c r="BS14" s="35"/>
      <c r="BT14" s="35"/>
      <c r="BU14" s="35"/>
      <c r="BV14" s="35"/>
      <c r="BW14" s="35"/>
      <c r="BX14" s="35"/>
      <c r="BY14" s="35"/>
      <c r="BZ14" s="35"/>
      <c r="CA14" s="35"/>
      <c r="CB14" s="35"/>
      <c r="CC14" s="35"/>
      <c r="CD14" s="35"/>
      <c r="CE14" s="35"/>
      <c r="CF14" s="35"/>
      <c r="CG14" s="35"/>
      <c r="CH14" s="35"/>
      <c r="CI14" s="35"/>
      <c r="CJ14" s="35"/>
      <c r="CK14" s="35"/>
      <c r="CL14" s="35"/>
      <c r="CM14" s="35"/>
      <c r="CN14" s="35"/>
      <c r="CO14" s="35"/>
      <c r="CP14" s="35"/>
      <c r="CQ14" s="35"/>
      <c r="CR14" s="35"/>
      <c r="CS14" s="35"/>
      <c r="CT14" s="35"/>
      <c r="CU14" s="35"/>
      <c r="CV14" s="35"/>
      <c r="CW14" s="35"/>
      <c r="CX14" s="35"/>
      <c r="CY14" s="35"/>
      <c r="CZ14" s="35"/>
      <c r="DA14" s="35"/>
      <c r="DB14" s="35"/>
      <c r="DC14" s="35"/>
      <c r="DD14" s="35"/>
      <c r="DE14" s="35"/>
      <c r="DF14" s="35"/>
      <c r="DG14" s="35"/>
      <c r="DH14" s="35"/>
      <c r="DI14" s="35"/>
      <c r="DJ14" s="35"/>
      <c r="DK14" s="35"/>
      <c r="DL14" s="35"/>
      <c r="DM14" s="35"/>
      <c r="DN14" s="35"/>
      <c r="DO14" s="35"/>
      <c r="DP14" s="35"/>
      <c r="DQ14" s="35"/>
      <c r="DR14" s="35"/>
      <c r="DS14" s="35"/>
      <c r="DT14" s="35"/>
      <c r="DU14" s="35"/>
      <c r="DV14" s="35"/>
      <c r="DW14" s="35"/>
      <c r="DX14" s="35"/>
      <c r="DY14" s="35"/>
      <c r="DZ14" s="35"/>
      <c r="EA14" s="35"/>
      <c r="EB14" s="35"/>
      <c r="EC14" s="35"/>
      <c r="ED14" s="35"/>
      <c r="EE14" s="35"/>
      <c r="EF14" s="35"/>
      <c r="EG14" s="35"/>
      <c r="EH14" s="35"/>
      <c r="EI14" s="35"/>
      <c r="EJ14" s="35"/>
      <c r="EK14" s="35"/>
      <c r="EL14" s="35"/>
      <c r="EM14" s="35"/>
      <c r="EN14" s="35"/>
      <c r="EO14" s="35"/>
      <c r="EP14" s="35"/>
      <c r="EQ14" s="35"/>
      <c r="ER14" s="35"/>
      <c r="ES14" s="35"/>
      <c r="ET14" s="35"/>
      <c r="EU14" s="35"/>
      <c r="EV14" s="35"/>
      <c r="EW14" s="35"/>
      <c r="EX14" s="35"/>
      <c r="EY14" s="35"/>
      <c r="EZ14" s="35"/>
      <c r="FA14" s="35"/>
      <c r="FB14" s="35"/>
      <c r="FC14" s="35"/>
      <c r="FD14" s="35"/>
      <c r="FE14" s="35"/>
      <c r="FF14" s="35"/>
      <c r="FG14" s="35"/>
      <c r="FH14" s="35"/>
      <c r="FI14" s="35"/>
      <c r="FJ14" s="35"/>
      <c r="FK14" s="35"/>
      <c r="FL14" s="35"/>
      <c r="FM14" s="35"/>
      <c r="FN14" s="35"/>
      <c r="FO14" s="35"/>
      <c r="FP14" s="35"/>
      <c r="FQ14" s="35"/>
      <c r="FR14" s="35"/>
      <c r="FS14" s="35"/>
      <c r="FT14" s="35"/>
      <c r="FU14" s="35"/>
      <c r="FV14" s="35"/>
      <c r="FW14" s="35"/>
      <c r="FX14" s="35"/>
      <c r="FY14" s="35"/>
      <c r="FZ14" s="35"/>
      <c r="GA14" s="35"/>
      <c r="GB14" s="35"/>
      <c r="GC14" s="35"/>
      <c r="GD14" s="35"/>
      <c r="GE14" s="35"/>
      <c r="GF14" s="35"/>
      <c r="GG14" s="35"/>
      <c r="GH14" s="35"/>
      <c r="GI14" s="35"/>
      <c r="GJ14" s="35"/>
      <c r="GK14" s="35"/>
      <c r="GL14" s="35"/>
      <c r="GM14" s="35"/>
      <c r="GN14" s="35"/>
      <c r="GO14" s="35"/>
      <c r="GP14" s="35"/>
      <c r="GQ14" s="35"/>
      <c r="GR14" s="35"/>
      <c r="GS14" s="35"/>
      <c r="GT14" s="35"/>
      <c r="GU14" s="35"/>
      <c r="GV14" s="35"/>
      <c r="GW14" s="35"/>
      <c r="GX14" s="35"/>
      <c r="GY14" s="35"/>
      <c r="GZ14" s="35"/>
      <c r="HA14" s="35"/>
      <c r="HB14" s="35"/>
      <c r="HC14" s="35"/>
      <c r="HD14" s="35"/>
      <c r="HE14" s="35"/>
      <c r="HF14" s="35"/>
      <c r="HG14" s="35"/>
      <c r="HH14" s="35"/>
      <c r="HI14" s="35"/>
      <c r="HJ14" s="35"/>
      <c r="HK14" s="35"/>
      <c r="HL14" s="35"/>
      <c r="HM14" s="35"/>
      <c r="HN14" s="35"/>
      <c r="HO14" s="35"/>
      <c r="HP14" s="35"/>
      <c r="HQ14" s="35"/>
      <c r="HR14" s="35"/>
      <c r="HS14" s="35"/>
      <c r="HT14" s="35"/>
      <c r="HU14" s="35"/>
      <c r="HV14" s="35"/>
      <c r="HW14" s="35"/>
      <c r="HX14" s="35"/>
      <c r="HY14" s="35"/>
      <c r="HZ14" s="35"/>
      <c r="IA14" s="40"/>
    </row>
    <row r="15" spans="1:235" s="3" customFormat="1" ht="24.95" customHeight="1">
      <c r="A15" s="16" t="s">
        <v>300</v>
      </c>
      <c r="B15" s="18">
        <v>3.74</v>
      </c>
      <c r="C15" s="18">
        <v>3.77</v>
      </c>
      <c r="D15" s="18">
        <v>3.76</v>
      </c>
      <c r="E15" s="18">
        <v>3.76</v>
      </c>
      <c r="F15" s="18">
        <v>3.75</v>
      </c>
      <c r="G15" s="18">
        <v>3.78</v>
      </c>
      <c r="H15" s="18"/>
      <c r="I15" s="18"/>
      <c r="J15" s="18"/>
      <c r="K15" s="32"/>
      <c r="L15" s="36" t="s">
        <v>301</v>
      </c>
      <c r="M15" s="18" t="s">
        <v>214</v>
      </c>
      <c r="N15" s="34"/>
      <c r="O15" s="35">
        <f t="shared" si="0"/>
        <v>3.74</v>
      </c>
      <c r="P15" s="35">
        <f t="shared" si="1"/>
        <v>3.78</v>
      </c>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c r="BM15" s="35"/>
      <c r="BN15" s="35"/>
      <c r="BO15" s="35"/>
      <c r="BP15" s="35"/>
      <c r="BQ15" s="35"/>
      <c r="BR15" s="35"/>
      <c r="BS15" s="35"/>
      <c r="BT15" s="35"/>
      <c r="BU15" s="35"/>
      <c r="BV15" s="35"/>
      <c r="BW15" s="35"/>
      <c r="BX15" s="35"/>
      <c r="BY15" s="35"/>
      <c r="BZ15" s="35"/>
      <c r="CA15" s="35"/>
      <c r="CB15" s="35"/>
      <c r="CC15" s="35"/>
      <c r="CD15" s="35"/>
      <c r="CE15" s="35"/>
      <c r="CF15" s="35"/>
      <c r="CG15" s="35"/>
      <c r="CH15" s="35"/>
      <c r="CI15" s="35"/>
      <c r="CJ15" s="35"/>
      <c r="CK15" s="35"/>
      <c r="CL15" s="35"/>
      <c r="CM15" s="35"/>
      <c r="CN15" s="35"/>
      <c r="CO15" s="35"/>
      <c r="CP15" s="35"/>
      <c r="CQ15" s="35"/>
      <c r="CR15" s="35"/>
      <c r="CS15" s="35"/>
      <c r="CT15" s="35"/>
      <c r="CU15" s="35"/>
      <c r="CV15" s="35"/>
      <c r="CW15" s="35"/>
      <c r="CX15" s="35"/>
      <c r="CY15" s="35"/>
      <c r="CZ15" s="35"/>
      <c r="DA15" s="35"/>
      <c r="DB15" s="35"/>
      <c r="DC15" s="35"/>
      <c r="DD15" s="35"/>
      <c r="DE15" s="35"/>
      <c r="DF15" s="35"/>
      <c r="DG15" s="35"/>
      <c r="DH15" s="35"/>
      <c r="DI15" s="35"/>
      <c r="DJ15" s="35"/>
      <c r="DK15" s="35"/>
      <c r="DL15" s="35"/>
      <c r="DM15" s="35"/>
      <c r="DN15" s="35"/>
      <c r="DO15" s="35"/>
      <c r="DP15" s="35"/>
      <c r="DQ15" s="35"/>
      <c r="DR15" s="35"/>
      <c r="DS15" s="35"/>
      <c r="DT15" s="35"/>
      <c r="DU15" s="35"/>
      <c r="DV15" s="35"/>
      <c r="DW15" s="35"/>
      <c r="DX15" s="35"/>
      <c r="DY15" s="35"/>
      <c r="DZ15" s="35"/>
      <c r="EA15" s="35"/>
      <c r="EB15" s="35"/>
      <c r="EC15" s="35"/>
      <c r="ED15" s="35"/>
      <c r="EE15" s="35"/>
      <c r="EF15" s="35"/>
      <c r="EG15" s="35"/>
      <c r="EH15" s="35"/>
      <c r="EI15" s="35"/>
      <c r="EJ15" s="35"/>
      <c r="EK15" s="35"/>
      <c r="EL15" s="35"/>
      <c r="EM15" s="35"/>
      <c r="EN15" s="35"/>
      <c r="EO15" s="35"/>
      <c r="EP15" s="35"/>
      <c r="EQ15" s="35"/>
      <c r="ER15" s="35"/>
      <c r="ES15" s="35"/>
      <c r="ET15" s="35"/>
      <c r="EU15" s="35"/>
      <c r="EV15" s="35"/>
      <c r="EW15" s="35"/>
      <c r="EX15" s="35"/>
      <c r="EY15" s="35"/>
      <c r="EZ15" s="35"/>
      <c r="FA15" s="35"/>
      <c r="FB15" s="35"/>
      <c r="FC15" s="35"/>
      <c r="FD15" s="35"/>
      <c r="FE15" s="35"/>
      <c r="FF15" s="35"/>
      <c r="FG15" s="35"/>
      <c r="FH15" s="35"/>
      <c r="FI15" s="35"/>
      <c r="FJ15" s="35"/>
      <c r="FK15" s="35"/>
      <c r="FL15" s="35"/>
      <c r="FM15" s="35"/>
      <c r="FN15" s="35"/>
      <c r="FO15" s="35"/>
      <c r="FP15" s="35"/>
      <c r="FQ15" s="35"/>
      <c r="FR15" s="35"/>
      <c r="FS15" s="35"/>
      <c r="FT15" s="35"/>
      <c r="FU15" s="35"/>
      <c r="FV15" s="35"/>
      <c r="FW15" s="35"/>
      <c r="FX15" s="35"/>
      <c r="FY15" s="35"/>
      <c r="FZ15" s="35"/>
      <c r="GA15" s="35"/>
      <c r="GB15" s="35"/>
      <c r="GC15" s="35"/>
      <c r="GD15" s="35"/>
      <c r="GE15" s="35"/>
      <c r="GF15" s="35"/>
      <c r="GG15" s="35"/>
      <c r="GH15" s="35"/>
      <c r="GI15" s="35"/>
      <c r="GJ15" s="35"/>
      <c r="GK15" s="35"/>
      <c r="GL15" s="35"/>
      <c r="GM15" s="35"/>
      <c r="GN15" s="35"/>
      <c r="GO15" s="35"/>
      <c r="GP15" s="35"/>
      <c r="GQ15" s="35"/>
      <c r="GR15" s="35"/>
      <c r="GS15" s="35"/>
      <c r="GT15" s="35"/>
      <c r="GU15" s="35"/>
      <c r="GV15" s="35"/>
      <c r="GW15" s="35"/>
      <c r="GX15" s="35"/>
      <c r="GY15" s="35"/>
      <c r="GZ15" s="35"/>
      <c r="HA15" s="35"/>
      <c r="HB15" s="35"/>
      <c r="HC15" s="35"/>
      <c r="HD15" s="35"/>
      <c r="HE15" s="35"/>
      <c r="HF15" s="35"/>
      <c r="HG15" s="35"/>
      <c r="HH15" s="35"/>
      <c r="HI15" s="35"/>
      <c r="HJ15" s="35"/>
      <c r="HK15" s="35"/>
      <c r="HL15" s="35"/>
      <c r="HM15" s="35"/>
      <c r="HN15" s="35"/>
      <c r="HO15" s="35"/>
      <c r="HP15" s="35"/>
      <c r="HQ15" s="35"/>
      <c r="HR15" s="35"/>
      <c r="HS15" s="35"/>
      <c r="HT15" s="35"/>
      <c r="HU15" s="35"/>
      <c r="HV15" s="35"/>
      <c r="HW15" s="35"/>
      <c r="HX15" s="35"/>
      <c r="HY15" s="35"/>
      <c r="HZ15" s="35"/>
      <c r="IA15" s="40"/>
    </row>
    <row r="16" spans="1:235" s="3" customFormat="1" ht="24.95" customHeight="1">
      <c r="A16" s="16" t="s">
        <v>302</v>
      </c>
      <c r="B16" s="18" t="s">
        <v>278</v>
      </c>
      <c r="C16" s="18" t="s">
        <v>278</v>
      </c>
      <c r="D16" s="18" t="s">
        <v>278</v>
      </c>
      <c r="E16" s="18" t="s">
        <v>278</v>
      </c>
      <c r="F16" s="18" t="s">
        <v>278</v>
      </c>
      <c r="G16" s="18" t="s">
        <v>278</v>
      </c>
      <c r="H16" s="18"/>
      <c r="I16" s="18"/>
      <c r="J16" s="18"/>
      <c r="K16" s="32"/>
      <c r="L16" s="36"/>
      <c r="M16" s="18" t="s">
        <v>214</v>
      </c>
      <c r="N16" s="34" t="s">
        <v>288</v>
      </c>
      <c r="O16" s="35">
        <f t="shared" si="0"/>
        <v>0</v>
      </c>
      <c r="P16" s="35">
        <f t="shared" si="1"/>
        <v>0</v>
      </c>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c r="BP16" s="35"/>
      <c r="BQ16" s="35"/>
      <c r="BR16" s="35"/>
      <c r="BS16" s="35"/>
      <c r="BT16" s="35"/>
      <c r="BU16" s="35"/>
      <c r="BV16" s="35"/>
      <c r="BW16" s="35"/>
      <c r="BX16" s="35"/>
      <c r="BY16" s="35"/>
      <c r="BZ16" s="35"/>
      <c r="CA16" s="35"/>
      <c r="CB16" s="35"/>
      <c r="CC16" s="35"/>
      <c r="CD16" s="35"/>
      <c r="CE16" s="35"/>
      <c r="CF16" s="35"/>
      <c r="CG16" s="35"/>
      <c r="CH16" s="35"/>
      <c r="CI16" s="35"/>
      <c r="CJ16" s="35"/>
      <c r="CK16" s="35"/>
      <c r="CL16" s="35"/>
      <c r="CM16" s="35"/>
      <c r="CN16" s="35"/>
      <c r="CO16" s="35"/>
      <c r="CP16" s="35"/>
      <c r="CQ16" s="35"/>
      <c r="CR16" s="35"/>
      <c r="CS16" s="35"/>
      <c r="CT16" s="35"/>
      <c r="CU16" s="35"/>
      <c r="CV16" s="35"/>
      <c r="CW16" s="35"/>
      <c r="CX16" s="35"/>
      <c r="CY16" s="35"/>
      <c r="CZ16" s="35"/>
      <c r="DA16" s="35"/>
      <c r="DB16" s="35"/>
      <c r="DC16" s="35"/>
      <c r="DD16" s="35"/>
      <c r="DE16" s="35"/>
      <c r="DF16" s="35"/>
      <c r="DG16" s="35"/>
      <c r="DH16" s="35"/>
      <c r="DI16" s="35"/>
      <c r="DJ16" s="35"/>
      <c r="DK16" s="35"/>
      <c r="DL16" s="35"/>
      <c r="DM16" s="35"/>
      <c r="DN16" s="35"/>
      <c r="DO16" s="35"/>
      <c r="DP16" s="35"/>
      <c r="DQ16" s="35"/>
      <c r="DR16" s="35"/>
      <c r="DS16" s="35"/>
      <c r="DT16" s="35"/>
      <c r="DU16" s="35"/>
      <c r="DV16" s="35"/>
      <c r="DW16" s="35"/>
      <c r="DX16" s="35"/>
      <c r="DY16" s="35"/>
      <c r="DZ16" s="35"/>
      <c r="EA16" s="35"/>
      <c r="EB16" s="35"/>
      <c r="EC16" s="35"/>
      <c r="ED16" s="35"/>
      <c r="EE16" s="35"/>
      <c r="EF16" s="35"/>
      <c r="EG16" s="35"/>
      <c r="EH16" s="35"/>
      <c r="EI16" s="35"/>
      <c r="EJ16" s="35"/>
      <c r="EK16" s="35"/>
      <c r="EL16" s="35"/>
      <c r="EM16" s="35"/>
      <c r="EN16" s="35"/>
      <c r="EO16" s="35"/>
      <c r="EP16" s="35"/>
      <c r="EQ16" s="35"/>
      <c r="ER16" s="35"/>
      <c r="ES16" s="35"/>
      <c r="ET16" s="35"/>
      <c r="EU16" s="35"/>
      <c r="EV16" s="35"/>
      <c r="EW16" s="35"/>
      <c r="EX16" s="35"/>
      <c r="EY16" s="35"/>
      <c r="EZ16" s="35"/>
      <c r="FA16" s="35"/>
      <c r="FB16" s="35"/>
      <c r="FC16" s="35"/>
      <c r="FD16" s="35"/>
      <c r="FE16" s="35"/>
      <c r="FF16" s="35"/>
      <c r="FG16" s="35"/>
      <c r="FH16" s="35"/>
      <c r="FI16" s="35"/>
      <c r="FJ16" s="35"/>
      <c r="FK16" s="35"/>
      <c r="FL16" s="35"/>
      <c r="FM16" s="35"/>
      <c r="FN16" s="35"/>
      <c r="FO16" s="35"/>
      <c r="FP16" s="35"/>
      <c r="FQ16" s="35"/>
      <c r="FR16" s="35"/>
      <c r="FS16" s="35"/>
      <c r="FT16" s="35"/>
      <c r="FU16" s="35"/>
      <c r="FV16" s="35"/>
      <c r="FW16" s="35"/>
      <c r="FX16" s="35"/>
      <c r="FY16" s="35"/>
      <c r="FZ16" s="35"/>
      <c r="GA16" s="35"/>
      <c r="GB16" s="35"/>
      <c r="GC16" s="35"/>
      <c r="GD16" s="35"/>
      <c r="GE16" s="35"/>
      <c r="GF16" s="35"/>
      <c r="GG16" s="35"/>
      <c r="GH16" s="35"/>
      <c r="GI16" s="35"/>
      <c r="GJ16" s="35"/>
      <c r="GK16" s="35"/>
      <c r="GL16" s="35"/>
      <c r="GM16" s="35"/>
      <c r="GN16" s="35"/>
      <c r="GO16" s="35"/>
      <c r="GP16" s="35"/>
      <c r="GQ16" s="35"/>
      <c r="GR16" s="35"/>
      <c r="GS16" s="35"/>
      <c r="GT16" s="35"/>
      <c r="GU16" s="35"/>
      <c r="GV16" s="35"/>
      <c r="GW16" s="35"/>
      <c r="GX16" s="35"/>
      <c r="GY16" s="35"/>
      <c r="GZ16" s="35"/>
      <c r="HA16" s="35"/>
      <c r="HB16" s="35"/>
      <c r="HC16" s="35"/>
      <c r="HD16" s="35"/>
      <c r="HE16" s="35"/>
      <c r="HF16" s="35"/>
      <c r="HG16" s="35"/>
      <c r="HH16" s="35"/>
      <c r="HI16" s="35"/>
      <c r="HJ16" s="35"/>
      <c r="HK16" s="35"/>
      <c r="HL16" s="35"/>
      <c r="HM16" s="35"/>
      <c r="HN16" s="35"/>
      <c r="HO16" s="35"/>
      <c r="HP16" s="35"/>
      <c r="HQ16" s="35"/>
      <c r="HR16" s="35"/>
      <c r="HS16" s="35"/>
      <c r="HT16" s="35"/>
      <c r="HU16" s="35"/>
      <c r="HV16" s="35"/>
      <c r="HW16" s="35"/>
      <c r="HX16" s="35"/>
      <c r="HY16" s="35"/>
      <c r="HZ16" s="35"/>
      <c r="IA16" s="40"/>
    </row>
    <row r="17" spans="1:235" s="3" customFormat="1" ht="24.95" customHeight="1">
      <c r="A17" s="16" t="s">
        <v>303</v>
      </c>
      <c r="B17" s="20">
        <v>9.26</v>
      </c>
      <c r="C17" s="20">
        <v>9.25</v>
      </c>
      <c r="D17" s="20">
        <v>9.2200000000000006</v>
      </c>
      <c r="E17" s="18">
        <v>9.26</v>
      </c>
      <c r="F17" s="18">
        <v>9.2200000000000006</v>
      </c>
      <c r="G17" s="18">
        <v>9.24</v>
      </c>
      <c r="H17" s="18"/>
      <c r="I17" s="18"/>
      <c r="J17" s="18"/>
      <c r="K17" s="32"/>
      <c r="L17" s="36" t="s">
        <v>298</v>
      </c>
      <c r="M17" s="18" t="s">
        <v>214</v>
      </c>
      <c r="N17" s="33"/>
      <c r="O17" s="35">
        <f t="shared" si="0"/>
        <v>9.2200000000000006</v>
      </c>
      <c r="P17" s="35">
        <f t="shared" si="1"/>
        <v>9.26</v>
      </c>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c r="BP17" s="35"/>
      <c r="BQ17" s="35"/>
      <c r="BR17" s="35"/>
      <c r="BS17" s="35"/>
      <c r="BT17" s="35"/>
      <c r="BU17" s="35"/>
      <c r="BV17" s="35"/>
      <c r="BW17" s="35"/>
      <c r="BX17" s="35"/>
      <c r="BY17" s="35"/>
      <c r="BZ17" s="35"/>
      <c r="CA17" s="35"/>
      <c r="CB17" s="35"/>
      <c r="CC17" s="35"/>
      <c r="CD17" s="35"/>
      <c r="CE17" s="35"/>
      <c r="CF17" s="35"/>
      <c r="CG17" s="35"/>
      <c r="CH17" s="35"/>
      <c r="CI17" s="35"/>
      <c r="CJ17" s="35"/>
      <c r="CK17" s="35"/>
      <c r="CL17" s="35"/>
      <c r="CM17" s="35"/>
      <c r="CN17" s="35"/>
      <c r="CO17" s="35"/>
      <c r="CP17" s="35"/>
      <c r="CQ17" s="35"/>
      <c r="CR17" s="35"/>
      <c r="CS17" s="35"/>
      <c r="CT17" s="35"/>
      <c r="CU17" s="35"/>
      <c r="CV17" s="35"/>
      <c r="CW17" s="35"/>
      <c r="CX17" s="35"/>
      <c r="CY17" s="35"/>
      <c r="CZ17" s="35"/>
      <c r="DA17" s="35"/>
      <c r="DB17" s="35"/>
      <c r="DC17" s="35"/>
      <c r="DD17" s="35"/>
      <c r="DE17" s="35"/>
      <c r="DF17" s="35"/>
      <c r="DG17" s="35"/>
      <c r="DH17" s="35"/>
      <c r="DI17" s="35"/>
      <c r="DJ17" s="35"/>
      <c r="DK17" s="35"/>
      <c r="DL17" s="35"/>
      <c r="DM17" s="35"/>
      <c r="DN17" s="35"/>
      <c r="DO17" s="35"/>
      <c r="DP17" s="35"/>
      <c r="DQ17" s="35"/>
      <c r="DR17" s="35"/>
      <c r="DS17" s="35"/>
      <c r="DT17" s="35"/>
      <c r="DU17" s="35"/>
      <c r="DV17" s="35"/>
      <c r="DW17" s="35"/>
      <c r="DX17" s="35"/>
      <c r="DY17" s="35"/>
      <c r="DZ17" s="35"/>
      <c r="EA17" s="35"/>
      <c r="EB17" s="35"/>
      <c r="EC17" s="35"/>
      <c r="ED17" s="35"/>
      <c r="EE17" s="35"/>
      <c r="EF17" s="35"/>
      <c r="EG17" s="35"/>
      <c r="EH17" s="35"/>
      <c r="EI17" s="35"/>
      <c r="EJ17" s="35"/>
      <c r="EK17" s="35"/>
      <c r="EL17" s="35"/>
      <c r="EM17" s="35"/>
      <c r="EN17" s="35"/>
      <c r="EO17" s="35"/>
      <c r="EP17" s="35"/>
      <c r="EQ17" s="35"/>
      <c r="ER17" s="35"/>
      <c r="ES17" s="35"/>
      <c r="ET17" s="35"/>
      <c r="EU17" s="35"/>
      <c r="EV17" s="35"/>
      <c r="EW17" s="35"/>
      <c r="EX17" s="35"/>
      <c r="EY17" s="35"/>
      <c r="EZ17" s="35"/>
      <c r="FA17" s="35"/>
      <c r="FB17" s="35"/>
      <c r="FC17" s="35"/>
      <c r="FD17" s="35"/>
      <c r="FE17" s="35"/>
      <c r="FF17" s="35"/>
      <c r="FG17" s="35"/>
      <c r="FH17" s="35"/>
      <c r="FI17" s="35"/>
      <c r="FJ17" s="35"/>
      <c r="FK17" s="35"/>
      <c r="FL17" s="35"/>
      <c r="FM17" s="35"/>
      <c r="FN17" s="35"/>
      <c r="FO17" s="35"/>
      <c r="FP17" s="35"/>
      <c r="FQ17" s="35"/>
      <c r="FR17" s="35"/>
      <c r="FS17" s="35"/>
      <c r="FT17" s="35"/>
      <c r="FU17" s="35"/>
      <c r="FV17" s="35"/>
      <c r="FW17" s="35"/>
      <c r="FX17" s="35"/>
      <c r="FY17" s="35"/>
      <c r="FZ17" s="35"/>
      <c r="GA17" s="35"/>
      <c r="GB17" s="35"/>
      <c r="GC17" s="35"/>
      <c r="GD17" s="35"/>
      <c r="GE17" s="35"/>
      <c r="GF17" s="35"/>
      <c r="GG17" s="35"/>
      <c r="GH17" s="35"/>
      <c r="GI17" s="35"/>
      <c r="GJ17" s="35"/>
      <c r="GK17" s="35"/>
      <c r="GL17" s="35"/>
      <c r="GM17" s="35"/>
      <c r="GN17" s="35"/>
      <c r="GO17" s="35"/>
      <c r="GP17" s="35"/>
      <c r="GQ17" s="35"/>
      <c r="GR17" s="35"/>
      <c r="GS17" s="35"/>
      <c r="GT17" s="35"/>
      <c r="GU17" s="35"/>
      <c r="GV17" s="35"/>
      <c r="GW17" s="35"/>
      <c r="GX17" s="35"/>
      <c r="GY17" s="35"/>
      <c r="GZ17" s="35"/>
      <c r="HA17" s="35"/>
      <c r="HB17" s="35"/>
      <c r="HC17" s="35"/>
      <c r="HD17" s="35"/>
      <c r="HE17" s="35"/>
      <c r="HF17" s="35"/>
      <c r="HG17" s="35"/>
      <c r="HH17" s="35"/>
      <c r="HI17" s="35"/>
      <c r="HJ17" s="35"/>
      <c r="HK17" s="35"/>
      <c r="HL17" s="35"/>
      <c r="HM17" s="35"/>
      <c r="HN17" s="35"/>
      <c r="HO17" s="35"/>
      <c r="HP17" s="35"/>
      <c r="HQ17" s="35"/>
      <c r="HR17" s="35"/>
      <c r="HS17" s="35"/>
      <c r="HT17" s="35"/>
      <c r="HU17" s="35"/>
      <c r="HV17" s="35"/>
      <c r="HW17" s="35"/>
      <c r="HX17" s="35"/>
      <c r="HY17" s="35"/>
      <c r="HZ17" s="35"/>
      <c r="IA17" s="40"/>
    </row>
    <row r="18" spans="1:235" s="3" customFormat="1" ht="24.95" customHeight="1">
      <c r="A18" s="16" t="s">
        <v>304</v>
      </c>
      <c r="B18" s="20">
        <v>7.2</v>
      </c>
      <c r="C18" s="20">
        <v>7.22</v>
      </c>
      <c r="D18" s="20">
        <v>7.18</v>
      </c>
      <c r="E18" s="20">
        <v>7.19</v>
      </c>
      <c r="F18" s="20">
        <v>7.22</v>
      </c>
      <c r="G18" s="20">
        <v>7.15</v>
      </c>
      <c r="H18" s="18"/>
      <c r="I18" s="18"/>
      <c r="J18" s="18"/>
      <c r="K18" s="32"/>
      <c r="L18" s="36" t="s">
        <v>298</v>
      </c>
      <c r="M18" s="18" t="s">
        <v>214</v>
      </c>
      <c r="N18" s="33"/>
      <c r="O18" s="35">
        <f t="shared" si="0"/>
        <v>7.15</v>
      </c>
      <c r="P18" s="35">
        <f t="shared" si="1"/>
        <v>7.22</v>
      </c>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c r="BM18" s="35"/>
      <c r="BN18" s="35"/>
      <c r="BO18" s="35"/>
      <c r="BP18" s="35"/>
      <c r="BQ18" s="35"/>
      <c r="BR18" s="35"/>
      <c r="BS18" s="35"/>
      <c r="BT18" s="35"/>
      <c r="BU18" s="35"/>
      <c r="BV18" s="35"/>
      <c r="BW18" s="35"/>
      <c r="BX18" s="35"/>
      <c r="BY18" s="35"/>
      <c r="BZ18" s="35"/>
      <c r="CA18" s="35"/>
      <c r="CB18" s="35"/>
      <c r="CC18" s="35"/>
      <c r="CD18" s="35"/>
      <c r="CE18" s="35"/>
      <c r="CF18" s="35"/>
      <c r="CG18" s="35"/>
      <c r="CH18" s="35"/>
      <c r="CI18" s="35"/>
      <c r="CJ18" s="35"/>
      <c r="CK18" s="35"/>
      <c r="CL18" s="35"/>
      <c r="CM18" s="35"/>
      <c r="CN18" s="35"/>
      <c r="CO18" s="35"/>
      <c r="CP18" s="35"/>
      <c r="CQ18" s="35"/>
      <c r="CR18" s="35"/>
      <c r="CS18" s="35"/>
      <c r="CT18" s="35"/>
      <c r="CU18" s="35"/>
      <c r="CV18" s="35"/>
      <c r="CW18" s="35"/>
      <c r="CX18" s="35"/>
      <c r="CY18" s="35"/>
      <c r="CZ18" s="35"/>
      <c r="DA18" s="35"/>
      <c r="DB18" s="35"/>
      <c r="DC18" s="35"/>
      <c r="DD18" s="35"/>
      <c r="DE18" s="35"/>
      <c r="DF18" s="35"/>
      <c r="DG18" s="35"/>
      <c r="DH18" s="35"/>
      <c r="DI18" s="35"/>
      <c r="DJ18" s="35"/>
      <c r="DK18" s="35"/>
      <c r="DL18" s="35"/>
      <c r="DM18" s="35"/>
      <c r="DN18" s="35"/>
      <c r="DO18" s="35"/>
      <c r="DP18" s="35"/>
      <c r="DQ18" s="35"/>
      <c r="DR18" s="35"/>
      <c r="DS18" s="35"/>
      <c r="DT18" s="35"/>
      <c r="DU18" s="35"/>
      <c r="DV18" s="35"/>
      <c r="DW18" s="35"/>
      <c r="DX18" s="35"/>
      <c r="DY18" s="35"/>
      <c r="DZ18" s="35"/>
      <c r="EA18" s="35"/>
      <c r="EB18" s="35"/>
      <c r="EC18" s="35"/>
      <c r="ED18" s="35"/>
      <c r="EE18" s="35"/>
      <c r="EF18" s="35"/>
      <c r="EG18" s="35"/>
      <c r="EH18" s="35"/>
      <c r="EI18" s="35"/>
      <c r="EJ18" s="35"/>
      <c r="EK18" s="35"/>
      <c r="EL18" s="35"/>
      <c r="EM18" s="35"/>
      <c r="EN18" s="35"/>
      <c r="EO18" s="35"/>
      <c r="EP18" s="35"/>
      <c r="EQ18" s="35"/>
      <c r="ER18" s="35"/>
      <c r="ES18" s="35"/>
      <c r="ET18" s="35"/>
      <c r="EU18" s="35"/>
      <c r="EV18" s="35"/>
      <c r="EW18" s="35"/>
      <c r="EX18" s="35"/>
      <c r="EY18" s="35"/>
      <c r="EZ18" s="35"/>
      <c r="FA18" s="35"/>
      <c r="FB18" s="35"/>
      <c r="FC18" s="35"/>
      <c r="FD18" s="35"/>
      <c r="FE18" s="35"/>
      <c r="FF18" s="35"/>
      <c r="FG18" s="35"/>
      <c r="FH18" s="35"/>
      <c r="FI18" s="35"/>
      <c r="FJ18" s="35"/>
      <c r="FK18" s="35"/>
      <c r="FL18" s="35"/>
      <c r="FM18" s="35"/>
      <c r="FN18" s="35"/>
      <c r="FO18" s="35"/>
      <c r="FP18" s="35"/>
      <c r="FQ18" s="35"/>
      <c r="FR18" s="35"/>
      <c r="FS18" s="35"/>
      <c r="FT18" s="35"/>
      <c r="FU18" s="35"/>
      <c r="FV18" s="35"/>
      <c r="FW18" s="35"/>
      <c r="FX18" s="35"/>
      <c r="FY18" s="35"/>
      <c r="FZ18" s="35"/>
      <c r="GA18" s="35"/>
      <c r="GB18" s="35"/>
      <c r="GC18" s="35"/>
      <c r="GD18" s="35"/>
      <c r="GE18" s="35"/>
      <c r="GF18" s="35"/>
      <c r="GG18" s="35"/>
      <c r="GH18" s="35"/>
      <c r="GI18" s="35"/>
      <c r="GJ18" s="35"/>
      <c r="GK18" s="35"/>
      <c r="GL18" s="35"/>
      <c r="GM18" s="35"/>
      <c r="GN18" s="35"/>
      <c r="GO18" s="35"/>
      <c r="GP18" s="35"/>
      <c r="GQ18" s="35"/>
      <c r="GR18" s="35"/>
      <c r="GS18" s="35"/>
      <c r="GT18" s="35"/>
      <c r="GU18" s="35"/>
      <c r="GV18" s="35"/>
      <c r="GW18" s="35"/>
      <c r="GX18" s="35"/>
      <c r="GY18" s="35"/>
      <c r="GZ18" s="35"/>
      <c r="HA18" s="35"/>
      <c r="HB18" s="35"/>
      <c r="HC18" s="35"/>
      <c r="HD18" s="35"/>
      <c r="HE18" s="35"/>
      <c r="HF18" s="35"/>
      <c r="HG18" s="35"/>
      <c r="HH18" s="35"/>
      <c r="HI18" s="35"/>
      <c r="HJ18" s="35"/>
      <c r="HK18" s="35"/>
      <c r="HL18" s="35"/>
      <c r="HM18" s="35"/>
      <c r="HN18" s="35"/>
      <c r="HO18" s="35"/>
      <c r="HP18" s="35"/>
      <c r="HQ18" s="35"/>
      <c r="HR18" s="35"/>
      <c r="HS18" s="35"/>
      <c r="HT18" s="35"/>
      <c r="HU18" s="35"/>
      <c r="HV18" s="35"/>
      <c r="HW18" s="35"/>
      <c r="HX18" s="35"/>
      <c r="HY18" s="35"/>
      <c r="HZ18" s="35"/>
      <c r="IA18" s="40"/>
    </row>
    <row r="19" spans="1:235" s="3" customFormat="1" ht="24.95" customHeight="1">
      <c r="A19" s="16" t="s">
        <v>305</v>
      </c>
      <c r="B19" s="20">
        <v>27.55</v>
      </c>
      <c r="C19" s="18">
        <v>27.52</v>
      </c>
      <c r="D19" s="18">
        <v>27.54</v>
      </c>
      <c r="E19" s="18">
        <v>27.56</v>
      </c>
      <c r="F19" s="18">
        <v>27.52</v>
      </c>
      <c r="G19" s="18">
        <v>27.58</v>
      </c>
      <c r="H19" s="18"/>
      <c r="I19" s="18"/>
      <c r="J19" s="18"/>
      <c r="K19" s="32"/>
      <c r="L19" s="36" t="s">
        <v>298</v>
      </c>
      <c r="M19" s="18" t="s">
        <v>214</v>
      </c>
      <c r="N19" s="33"/>
      <c r="O19" s="35">
        <f t="shared" si="0"/>
        <v>27.52</v>
      </c>
      <c r="P19" s="35">
        <f t="shared" si="1"/>
        <v>27.58</v>
      </c>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c r="BM19" s="35"/>
      <c r="BN19" s="35"/>
      <c r="BO19" s="35"/>
      <c r="BP19" s="35"/>
      <c r="BQ19" s="35"/>
      <c r="BR19" s="35"/>
      <c r="BS19" s="35"/>
      <c r="BT19" s="35"/>
      <c r="BU19" s="35"/>
      <c r="BV19" s="35"/>
      <c r="BW19" s="35"/>
      <c r="BX19" s="35"/>
      <c r="BY19" s="35"/>
      <c r="BZ19" s="35"/>
      <c r="CA19" s="35"/>
      <c r="CB19" s="35"/>
      <c r="CC19" s="35"/>
      <c r="CD19" s="35"/>
      <c r="CE19" s="35"/>
      <c r="CF19" s="35"/>
      <c r="CG19" s="35"/>
      <c r="CH19" s="35"/>
      <c r="CI19" s="35"/>
      <c r="CJ19" s="35"/>
      <c r="CK19" s="35"/>
      <c r="CL19" s="35"/>
      <c r="CM19" s="35"/>
      <c r="CN19" s="35"/>
      <c r="CO19" s="35"/>
      <c r="CP19" s="35"/>
      <c r="CQ19" s="35"/>
      <c r="CR19" s="35"/>
      <c r="CS19" s="35"/>
      <c r="CT19" s="35"/>
      <c r="CU19" s="35"/>
      <c r="CV19" s="35"/>
      <c r="CW19" s="35"/>
      <c r="CX19" s="35"/>
      <c r="CY19" s="35"/>
      <c r="CZ19" s="35"/>
      <c r="DA19" s="35"/>
      <c r="DB19" s="35"/>
      <c r="DC19" s="35"/>
      <c r="DD19" s="35"/>
      <c r="DE19" s="35"/>
      <c r="DF19" s="35"/>
      <c r="DG19" s="35"/>
      <c r="DH19" s="35"/>
      <c r="DI19" s="35"/>
      <c r="DJ19" s="35"/>
      <c r="DK19" s="35"/>
      <c r="DL19" s="35"/>
      <c r="DM19" s="35"/>
      <c r="DN19" s="35"/>
      <c r="DO19" s="35"/>
      <c r="DP19" s="35"/>
      <c r="DQ19" s="35"/>
      <c r="DR19" s="35"/>
      <c r="DS19" s="35"/>
      <c r="DT19" s="35"/>
      <c r="DU19" s="35"/>
      <c r="DV19" s="35"/>
      <c r="DW19" s="35"/>
      <c r="DX19" s="35"/>
      <c r="DY19" s="35"/>
      <c r="DZ19" s="35"/>
      <c r="EA19" s="35"/>
      <c r="EB19" s="35"/>
      <c r="EC19" s="35"/>
      <c r="ED19" s="35"/>
      <c r="EE19" s="35"/>
      <c r="EF19" s="35"/>
      <c r="EG19" s="35"/>
      <c r="EH19" s="35"/>
      <c r="EI19" s="35"/>
      <c r="EJ19" s="35"/>
      <c r="EK19" s="35"/>
      <c r="EL19" s="35"/>
      <c r="EM19" s="35"/>
      <c r="EN19" s="35"/>
      <c r="EO19" s="35"/>
      <c r="EP19" s="35"/>
      <c r="EQ19" s="35"/>
      <c r="ER19" s="35"/>
      <c r="ES19" s="35"/>
      <c r="ET19" s="35"/>
      <c r="EU19" s="35"/>
      <c r="EV19" s="35"/>
      <c r="EW19" s="35"/>
      <c r="EX19" s="35"/>
      <c r="EY19" s="35"/>
      <c r="EZ19" s="35"/>
      <c r="FA19" s="35"/>
      <c r="FB19" s="35"/>
      <c r="FC19" s="35"/>
      <c r="FD19" s="35"/>
      <c r="FE19" s="35"/>
      <c r="FF19" s="35"/>
      <c r="FG19" s="35"/>
      <c r="FH19" s="35"/>
      <c r="FI19" s="35"/>
      <c r="FJ19" s="35"/>
      <c r="FK19" s="35"/>
      <c r="FL19" s="35"/>
      <c r="FM19" s="35"/>
      <c r="FN19" s="35"/>
      <c r="FO19" s="35"/>
      <c r="FP19" s="35"/>
      <c r="FQ19" s="35"/>
      <c r="FR19" s="35"/>
      <c r="FS19" s="35"/>
      <c r="FT19" s="35"/>
      <c r="FU19" s="35"/>
      <c r="FV19" s="35"/>
      <c r="FW19" s="35"/>
      <c r="FX19" s="35"/>
      <c r="FY19" s="35"/>
      <c r="FZ19" s="35"/>
      <c r="GA19" s="35"/>
      <c r="GB19" s="35"/>
      <c r="GC19" s="35"/>
      <c r="GD19" s="35"/>
      <c r="GE19" s="35"/>
      <c r="GF19" s="35"/>
      <c r="GG19" s="35"/>
      <c r="GH19" s="35"/>
      <c r="GI19" s="35"/>
      <c r="GJ19" s="35"/>
      <c r="GK19" s="35"/>
      <c r="GL19" s="35"/>
      <c r="GM19" s="35"/>
      <c r="GN19" s="35"/>
      <c r="GO19" s="35"/>
      <c r="GP19" s="35"/>
      <c r="GQ19" s="35"/>
      <c r="GR19" s="35"/>
      <c r="GS19" s="35"/>
      <c r="GT19" s="35"/>
      <c r="GU19" s="35"/>
      <c r="GV19" s="35"/>
      <c r="GW19" s="35"/>
      <c r="GX19" s="35"/>
      <c r="GY19" s="35"/>
      <c r="GZ19" s="35"/>
      <c r="HA19" s="35"/>
      <c r="HB19" s="35"/>
      <c r="HC19" s="35"/>
      <c r="HD19" s="35"/>
      <c r="HE19" s="35"/>
      <c r="HF19" s="35"/>
      <c r="HG19" s="35"/>
      <c r="HH19" s="35"/>
      <c r="HI19" s="35"/>
      <c r="HJ19" s="35"/>
      <c r="HK19" s="35"/>
      <c r="HL19" s="35"/>
      <c r="HM19" s="35"/>
      <c r="HN19" s="35"/>
      <c r="HO19" s="35"/>
      <c r="HP19" s="35"/>
      <c r="HQ19" s="35"/>
      <c r="HR19" s="35"/>
      <c r="HS19" s="35"/>
      <c r="HT19" s="35"/>
      <c r="HU19" s="35"/>
      <c r="HV19" s="35"/>
      <c r="HW19" s="35"/>
      <c r="HX19" s="35"/>
      <c r="HY19" s="35"/>
      <c r="HZ19" s="35"/>
      <c r="IA19" s="40"/>
    </row>
    <row r="20" spans="1:235" s="3" customFormat="1" ht="24.95" customHeight="1">
      <c r="A20" s="16" t="s">
        <v>306</v>
      </c>
      <c r="B20" s="20">
        <v>3.22</v>
      </c>
      <c r="C20" s="20">
        <v>3.2</v>
      </c>
      <c r="D20" s="20">
        <v>3.18</v>
      </c>
      <c r="E20" s="20">
        <v>3.2</v>
      </c>
      <c r="F20" s="18">
        <v>3.18</v>
      </c>
      <c r="G20" s="18">
        <v>3.23</v>
      </c>
      <c r="H20" s="18"/>
      <c r="I20" s="18"/>
      <c r="J20" s="18"/>
      <c r="K20" s="32"/>
      <c r="L20" s="33" t="s">
        <v>307</v>
      </c>
      <c r="M20" s="18" t="s">
        <v>214</v>
      </c>
      <c r="N20" s="33"/>
      <c r="O20" s="35">
        <f t="shared" si="0"/>
        <v>3.18</v>
      </c>
      <c r="P20" s="35">
        <f t="shared" si="1"/>
        <v>3.23</v>
      </c>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35"/>
      <c r="BW20" s="35"/>
      <c r="BX20" s="35"/>
      <c r="BY20" s="35"/>
      <c r="BZ20" s="35"/>
      <c r="CA20" s="35"/>
      <c r="CB20" s="35"/>
      <c r="CC20" s="35"/>
      <c r="CD20" s="35"/>
      <c r="CE20" s="35"/>
      <c r="CF20" s="35"/>
      <c r="CG20" s="35"/>
      <c r="CH20" s="35"/>
      <c r="CI20" s="35"/>
      <c r="CJ20" s="35"/>
      <c r="CK20" s="35"/>
      <c r="CL20" s="35"/>
      <c r="CM20" s="35"/>
      <c r="CN20" s="35"/>
      <c r="CO20" s="35"/>
      <c r="CP20" s="35"/>
      <c r="CQ20" s="35"/>
      <c r="CR20" s="35"/>
      <c r="CS20" s="35"/>
      <c r="CT20" s="35"/>
      <c r="CU20" s="35"/>
      <c r="CV20" s="35"/>
      <c r="CW20" s="35"/>
      <c r="CX20" s="35"/>
      <c r="CY20" s="35"/>
      <c r="CZ20" s="35"/>
      <c r="DA20" s="35"/>
      <c r="DB20" s="35"/>
      <c r="DC20" s="35"/>
      <c r="DD20" s="35"/>
      <c r="DE20" s="35"/>
      <c r="DF20" s="35"/>
      <c r="DG20" s="35"/>
      <c r="DH20" s="35"/>
      <c r="DI20" s="35"/>
      <c r="DJ20" s="35"/>
      <c r="DK20" s="35"/>
      <c r="DL20" s="35"/>
      <c r="DM20" s="35"/>
      <c r="DN20" s="35"/>
      <c r="DO20" s="35"/>
      <c r="DP20" s="35"/>
      <c r="DQ20" s="35"/>
      <c r="DR20" s="35"/>
      <c r="DS20" s="35"/>
      <c r="DT20" s="35"/>
      <c r="DU20" s="35"/>
      <c r="DV20" s="35"/>
      <c r="DW20" s="35"/>
      <c r="DX20" s="35"/>
      <c r="DY20" s="35"/>
      <c r="DZ20" s="35"/>
      <c r="EA20" s="35"/>
      <c r="EB20" s="35"/>
      <c r="EC20" s="35"/>
      <c r="ED20" s="35"/>
      <c r="EE20" s="35"/>
      <c r="EF20" s="35"/>
      <c r="EG20" s="35"/>
      <c r="EH20" s="35"/>
      <c r="EI20" s="35"/>
      <c r="EJ20" s="35"/>
      <c r="EK20" s="35"/>
      <c r="EL20" s="35"/>
      <c r="EM20" s="35"/>
      <c r="EN20" s="35"/>
      <c r="EO20" s="35"/>
      <c r="EP20" s="35"/>
      <c r="EQ20" s="35"/>
      <c r="ER20" s="35"/>
      <c r="ES20" s="35"/>
      <c r="ET20" s="35"/>
      <c r="EU20" s="35"/>
      <c r="EV20" s="35"/>
      <c r="EW20" s="35"/>
      <c r="EX20" s="35"/>
      <c r="EY20" s="35"/>
      <c r="EZ20" s="35"/>
      <c r="FA20" s="35"/>
      <c r="FB20" s="35"/>
      <c r="FC20" s="35"/>
      <c r="FD20" s="35"/>
      <c r="FE20" s="35"/>
      <c r="FF20" s="35"/>
      <c r="FG20" s="35"/>
      <c r="FH20" s="35"/>
      <c r="FI20" s="35"/>
      <c r="FJ20" s="35"/>
      <c r="FK20" s="35"/>
      <c r="FL20" s="35"/>
      <c r="FM20" s="35"/>
      <c r="FN20" s="35"/>
      <c r="FO20" s="35"/>
      <c r="FP20" s="35"/>
      <c r="FQ20" s="35"/>
      <c r="FR20" s="35"/>
      <c r="FS20" s="35"/>
      <c r="FT20" s="35"/>
      <c r="FU20" s="35"/>
      <c r="FV20" s="35"/>
      <c r="FW20" s="35"/>
      <c r="FX20" s="35"/>
      <c r="FY20" s="35"/>
      <c r="FZ20" s="35"/>
      <c r="GA20" s="35"/>
      <c r="GB20" s="35"/>
      <c r="GC20" s="35"/>
      <c r="GD20" s="35"/>
      <c r="GE20" s="35"/>
      <c r="GF20" s="35"/>
      <c r="GG20" s="35"/>
      <c r="GH20" s="35"/>
      <c r="GI20" s="35"/>
      <c r="GJ20" s="35"/>
      <c r="GK20" s="35"/>
      <c r="GL20" s="35"/>
      <c r="GM20" s="35"/>
      <c r="GN20" s="35"/>
      <c r="GO20" s="35"/>
      <c r="GP20" s="35"/>
      <c r="GQ20" s="35"/>
      <c r="GR20" s="35"/>
      <c r="GS20" s="35"/>
      <c r="GT20" s="35"/>
      <c r="GU20" s="35"/>
      <c r="GV20" s="35"/>
      <c r="GW20" s="35"/>
      <c r="GX20" s="35"/>
      <c r="GY20" s="35"/>
      <c r="GZ20" s="35"/>
      <c r="HA20" s="35"/>
      <c r="HB20" s="35"/>
      <c r="HC20" s="35"/>
      <c r="HD20" s="35"/>
      <c r="HE20" s="35"/>
      <c r="HF20" s="35"/>
      <c r="HG20" s="35"/>
      <c r="HH20" s="35"/>
      <c r="HI20" s="35"/>
      <c r="HJ20" s="35"/>
      <c r="HK20" s="35"/>
      <c r="HL20" s="35"/>
      <c r="HM20" s="35"/>
      <c r="HN20" s="35"/>
      <c r="HO20" s="35"/>
      <c r="HP20" s="35"/>
      <c r="HQ20" s="35"/>
      <c r="HR20" s="35"/>
      <c r="HS20" s="35"/>
      <c r="HT20" s="35"/>
      <c r="HU20" s="35"/>
      <c r="HV20" s="35"/>
      <c r="HW20" s="35"/>
      <c r="HX20" s="35"/>
      <c r="HY20" s="35"/>
      <c r="HZ20" s="35"/>
      <c r="IA20" s="40"/>
    </row>
    <row r="21" spans="1:235" s="3" customFormat="1" ht="24.95" customHeight="1">
      <c r="A21" s="16" t="s">
        <v>308</v>
      </c>
      <c r="B21" s="20">
        <v>1.81</v>
      </c>
      <c r="C21" s="20">
        <v>1.75</v>
      </c>
      <c r="D21" s="20">
        <v>1.76</v>
      </c>
      <c r="E21" s="18">
        <v>1.77</v>
      </c>
      <c r="F21" s="18">
        <v>1.78</v>
      </c>
      <c r="G21" s="18">
        <v>1.77</v>
      </c>
      <c r="H21" s="18"/>
      <c r="I21" s="18"/>
      <c r="J21" s="18"/>
      <c r="K21" s="32"/>
      <c r="L21" s="33" t="s">
        <v>309</v>
      </c>
      <c r="M21" s="18" t="s">
        <v>214</v>
      </c>
      <c r="N21" s="33"/>
      <c r="O21" s="35">
        <f t="shared" si="0"/>
        <v>1.75</v>
      </c>
      <c r="P21" s="35">
        <f t="shared" si="1"/>
        <v>1.81</v>
      </c>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c r="BS21" s="35"/>
      <c r="BT21" s="35"/>
      <c r="BU21" s="35"/>
      <c r="BV21" s="35"/>
      <c r="BW21" s="35"/>
      <c r="BX21" s="35"/>
      <c r="BY21" s="35"/>
      <c r="BZ21" s="35"/>
      <c r="CA21" s="35"/>
      <c r="CB21" s="35"/>
      <c r="CC21" s="35"/>
      <c r="CD21" s="35"/>
      <c r="CE21" s="35"/>
      <c r="CF21" s="35"/>
      <c r="CG21" s="35"/>
      <c r="CH21" s="35"/>
      <c r="CI21" s="35"/>
      <c r="CJ21" s="35"/>
      <c r="CK21" s="35"/>
      <c r="CL21" s="35"/>
      <c r="CM21" s="35"/>
      <c r="CN21" s="35"/>
      <c r="CO21" s="35"/>
      <c r="CP21" s="35"/>
      <c r="CQ21" s="35"/>
      <c r="CR21" s="35"/>
      <c r="CS21" s="35"/>
      <c r="CT21" s="35"/>
      <c r="CU21" s="35"/>
      <c r="CV21" s="35"/>
      <c r="CW21" s="35"/>
      <c r="CX21" s="35"/>
      <c r="CY21" s="35"/>
      <c r="CZ21" s="35"/>
      <c r="DA21" s="35"/>
      <c r="DB21" s="35"/>
      <c r="DC21" s="35"/>
      <c r="DD21" s="35"/>
      <c r="DE21" s="35"/>
      <c r="DF21" s="35"/>
      <c r="DG21" s="35"/>
      <c r="DH21" s="35"/>
      <c r="DI21" s="35"/>
      <c r="DJ21" s="35"/>
      <c r="DK21" s="35"/>
      <c r="DL21" s="35"/>
      <c r="DM21" s="35"/>
      <c r="DN21" s="35"/>
      <c r="DO21" s="35"/>
      <c r="DP21" s="35"/>
      <c r="DQ21" s="35"/>
      <c r="DR21" s="35"/>
      <c r="DS21" s="35"/>
      <c r="DT21" s="35"/>
      <c r="DU21" s="35"/>
      <c r="DV21" s="35"/>
      <c r="DW21" s="35"/>
      <c r="DX21" s="35"/>
      <c r="DY21" s="35"/>
      <c r="DZ21" s="35"/>
      <c r="EA21" s="35"/>
      <c r="EB21" s="35"/>
      <c r="EC21" s="35"/>
      <c r="ED21" s="35"/>
      <c r="EE21" s="35"/>
      <c r="EF21" s="35"/>
      <c r="EG21" s="35"/>
      <c r="EH21" s="35"/>
      <c r="EI21" s="35"/>
      <c r="EJ21" s="35"/>
      <c r="EK21" s="35"/>
      <c r="EL21" s="35"/>
      <c r="EM21" s="35"/>
      <c r="EN21" s="35"/>
      <c r="EO21" s="35"/>
      <c r="EP21" s="35"/>
      <c r="EQ21" s="35"/>
      <c r="ER21" s="35"/>
      <c r="ES21" s="35"/>
      <c r="ET21" s="35"/>
      <c r="EU21" s="35"/>
      <c r="EV21" s="35"/>
      <c r="EW21" s="35"/>
      <c r="EX21" s="35"/>
      <c r="EY21" s="35"/>
      <c r="EZ21" s="35"/>
      <c r="FA21" s="35"/>
      <c r="FB21" s="35"/>
      <c r="FC21" s="35"/>
      <c r="FD21" s="35"/>
      <c r="FE21" s="35"/>
      <c r="FF21" s="35"/>
      <c r="FG21" s="35"/>
      <c r="FH21" s="35"/>
      <c r="FI21" s="35"/>
      <c r="FJ21" s="35"/>
      <c r="FK21" s="35"/>
      <c r="FL21" s="35"/>
      <c r="FM21" s="35"/>
      <c r="FN21" s="35"/>
      <c r="FO21" s="35"/>
      <c r="FP21" s="35"/>
      <c r="FQ21" s="35"/>
      <c r="FR21" s="35"/>
      <c r="FS21" s="35"/>
      <c r="FT21" s="35"/>
      <c r="FU21" s="35"/>
      <c r="FV21" s="35"/>
      <c r="FW21" s="35"/>
      <c r="FX21" s="35"/>
      <c r="FY21" s="35"/>
      <c r="FZ21" s="35"/>
      <c r="GA21" s="35"/>
      <c r="GB21" s="35"/>
      <c r="GC21" s="35"/>
      <c r="GD21" s="35"/>
      <c r="GE21" s="35"/>
      <c r="GF21" s="35"/>
      <c r="GG21" s="35"/>
      <c r="GH21" s="35"/>
      <c r="GI21" s="35"/>
      <c r="GJ21" s="35"/>
      <c r="GK21" s="35"/>
      <c r="GL21" s="35"/>
      <c r="GM21" s="35"/>
      <c r="GN21" s="35"/>
      <c r="GO21" s="35"/>
      <c r="GP21" s="35"/>
      <c r="GQ21" s="35"/>
      <c r="GR21" s="35"/>
      <c r="GS21" s="35"/>
      <c r="GT21" s="35"/>
      <c r="GU21" s="35"/>
      <c r="GV21" s="35"/>
      <c r="GW21" s="35"/>
      <c r="GX21" s="35"/>
      <c r="GY21" s="35"/>
      <c r="GZ21" s="35"/>
      <c r="HA21" s="35"/>
      <c r="HB21" s="35"/>
      <c r="HC21" s="35"/>
      <c r="HD21" s="35"/>
      <c r="HE21" s="35"/>
      <c r="HF21" s="35"/>
      <c r="HG21" s="35"/>
      <c r="HH21" s="35"/>
      <c r="HI21" s="35"/>
      <c r="HJ21" s="35"/>
      <c r="HK21" s="35"/>
      <c r="HL21" s="35"/>
      <c r="HM21" s="35"/>
      <c r="HN21" s="35"/>
      <c r="HO21" s="35"/>
      <c r="HP21" s="35"/>
      <c r="HQ21" s="35"/>
      <c r="HR21" s="35"/>
      <c r="HS21" s="35"/>
      <c r="HT21" s="35"/>
      <c r="HU21" s="35"/>
      <c r="HV21" s="35"/>
      <c r="HW21" s="35"/>
      <c r="HX21" s="35"/>
      <c r="HY21" s="35"/>
      <c r="HZ21" s="35"/>
      <c r="IA21" s="40"/>
    </row>
    <row r="22" spans="1:235" s="3" customFormat="1" ht="24.95" customHeight="1">
      <c r="A22" s="16" t="s">
        <v>310</v>
      </c>
      <c r="B22" s="20">
        <v>2.8</v>
      </c>
      <c r="C22" s="20">
        <v>2.76</v>
      </c>
      <c r="D22" s="20">
        <v>2.85</v>
      </c>
      <c r="E22" s="18">
        <v>2.9</v>
      </c>
      <c r="F22" s="18">
        <v>2.84</v>
      </c>
      <c r="G22" s="18">
        <v>2.82</v>
      </c>
      <c r="H22" s="18"/>
      <c r="I22" s="18"/>
      <c r="J22" s="18"/>
      <c r="K22" s="32"/>
      <c r="L22" s="36" t="s">
        <v>298</v>
      </c>
      <c r="M22" s="18" t="s">
        <v>214</v>
      </c>
      <c r="N22" s="33"/>
      <c r="O22" s="35">
        <f t="shared" si="0"/>
        <v>2.76</v>
      </c>
      <c r="P22" s="35">
        <f t="shared" si="1"/>
        <v>2.9</v>
      </c>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c r="BW22" s="35"/>
      <c r="BX22" s="35"/>
      <c r="BY22" s="35"/>
      <c r="BZ22" s="35"/>
      <c r="CA22" s="35"/>
      <c r="CB22" s="35"/>
      <c r="CC22" s="35"/>
      <c r="CD22" s="35"/>
      <c r="CE22" s="35"/>
      <c r="CF22" s="35"/>
      <c r="CG22" s="35"/>
      <c r="CH22" s="35"/>
      <c r="CI22" s="35"/>
      <c r="CJ22" s="35"/>
      <c r="CK22" s="35"/>
      <c r="CL22" s="35"/>
      <c r="CM22" s="35"/>
      <c r="CN22" s="35"/>
      <c r="CO22" s="35"/>
      <c r="CP22" s="35"/>
      <c r="CQ22" s="35"/>
      <c r="CR22" s="35"/>
      <c r="CS22" s="35"/>
      <c r="CT22" s="35"/>
      <c r="CU22" s="35"/>
      <c r="CV22" s="35"/>
      <c r="CW22" s="35"/>
      <c r="CX22" s="35"/>
      <c r="CY22" s="35"/>
      <c r="CZ22" s="35"/>
      <c r="DA22" s="35"/>
      <c r="DB22" s="35"/>
      <c r="DC22" s="35"/>
      <c r="DD22" s="35"/>
      <c r="DE22" s="35"/>
      <c r="DF22" s="35"/>
      <c r="DG22" s="35"/>
      <c r="DH22" s="35"/>
      <c r="DI22" s="35"/>
      <c r="DJ22" s="35"/>
      <c r="DK22" s="35"/>
      <c r="DL22" s="35"/>
      <c r="DM22" s="35"/>
      <c r="DN22" s="35"/>
      <c r="DO22" s="35"/>
      <c r="DP22" s="35"/>
      <c r="DQ22" s="35"/>
      <c r="DR22" s="35"/>
      <c r="DS22" s="35"/>
      <c r="DT22" s="35"/>
      <c r="DU22" s="35"/>
      <c r="DV22" s="35"/>
      <c r="DW22" s="35"/>
      <c r="DX22" s="35"/>
      <c r="DY22" s="35"/>
      <c r="DZ22" s="35"/>
      <c r="EA22" s="35"/>
      <c r="EB22" s="35"/>
      <c r="EC22" s="35"/>
      <c r="ED22" s="35"/>
      <c r="EE22" s="35"/>
      <c r="EF22" s="35"/>
      <c r="EG22" s="35"/>
      <c r="EH22" s="35"/>
      <c r="EI22" s="35"/>
      <c r="EJ22" s="35"/>
      <c r="EK22" s="35"/>
      <c r="EL22" s="35"/>
      <c r="EM22" s="35"/>
      <c r="EN22" s="35"/>
      <c r="EO22" s="35"/>
      <c r="EP22" s="35"/>
      <c r="EQ22" s="35"/>
      <c r="ER22" s="35"/>
      <c r="ES22" s="35"/>
      <c r="ET22" s="35"/>
      <c r="EU22" s="35"/>
      <c r="EV22" s="35"/>
      <c r="EW22" s="35"/>
      <c r="EX22" s="35"/>
      <c r="EY22" s="35"/>
      <c r="EZ22" s="35"/>
      <c r="FA22" s="35"/>
      <c r="FB22" s="35"/>
      <c r="FC22" s="35"/>
      <c r="FD22" s="35"/>
      <c r="FE22" s="35"/>
      <c r="FF22" s="35"/>
      <c r="FG22" s="35"/>
      <c r="FH22" s="35"/>
      <c r="FI22" s="35"/>
      <c r="FJ22" s="35"/>
      <c r="FK22" s="35"/>
      <c r="FL22" s="35"/>
      <c r="FM22" s="35"/>
      <c r="FN22" s="35"/>
      <c r="FO22" s="35"/>
      <c r="FP22" s="35"/>
      <c r="FQ22" s="35"/>
      <c r="FR22" s="35"/>
      <c r="FS22" s="35"/>
      <c r="FT22" s="35"/>
      <c r="FU22" s="35"/>
      <c r="FV22" s="35"/>
      <c r="FW22" s="35"/>
      <c r="FX22" s="35"/>
      <c r="FY22" s="35"/>
      <c r="FZ22" s="35"/>
      <c r="GA22" s="35"/>
      <c r="GB22" s="35"/>
      <c r="GC22" s="35"/>
      <c r="GD22" s="35"/>
      <c r="GE22" s="35"/>
      <c r="GF22" s="35"/>
      <c r="GG22" s="35"/>
      <c r="GH22" s="35"/>
      <c r="GI22" s="35"/>
      <c r="GJ22" s="35"/>
      <c r="GK22" s="35"/>
      <c r="GL22" s="35"/>
      <c r="GM22" s="35"/>
      <c r="GN22" s="35"/>
      <c r="GO22" s="35"/>
      <c r="GP22" s="35"/>
      <c r="GQ22" s="35"/>
      <c r="GR22" s="35"/>
      <c r="GS22" s="35"/>
      <c r="GT22" s="35"/>
      <c r="GU22" s="35"/>
      <c r="GV22" s="35"/>
      <c r="GW22" s="35"/>
      <c r="GX22" s="35"/>
      <c r="GY22" s="35"/>
      <c r="GZ22" s="35"/>
      <c r="HA22" s="35"/>
      <c r="HB22" s="35"/>
      <c r="HC22" s="35"/>
      <c r="HD22" s="35"/>
      <c r="HE22" s="35"/>
      <c r="HF22" s="35"/>
      <c r="HG22" s="35"/>
      <c r="HH22" s="35"/>
      <c r="HI22" s="35"/>
      <c r="HJ22" s="35"/>
      <c r="HK22" s="35"/>
      <c r="HL22" s="35"/>
      <c r="HM22" s="35"/>
      <c r="HN22" s="35"/>
      <c r="HO22" s="35"/>
      <c r="HP22" s="35"/>
      <c r="HQ22" s="35"/>
      <c r="HR22" s="35"/>
      <c r="HS22" s="35"/>
      <c r="HT22" s="35"/>
      <c r="HU22" s="35"/>
      <c r="HV22" s="35"/>
      <c r="HW22" s="35"/>
      <c r="HX22" s="35"/>
      <c r="HY22" s="35"/>
      <c r="HZ22" s="35"/>
      <c r="IA22" s="40"/>
    </row>
    <row r="23" spans="1:235" s="3" customFormat="1" ht="24.95" customHeight="1">
      <c r="A23" s="16" t="s">
        <v>306</v>
      </c>
      <c r="B23" s="20">
        <v>3.22</v>
      </c>
      <c r="C23" s="20">
        <v>3.2</v>
      </c>
      <c r="D23" s="20">
        <v>3.18</v>
      </c>
      <c r="E23" s="20">
        <v>3.2</v>
      </c>
      <c r="F23" s="18">
        <v>3.18</v>
      </c>
      <c r="G23" s="18">
        <v>3.23</v>
      </c>
      <c r="H23" s="18"/>
      <c r="I23" s="18"/>
      <c r="J23" s="18"/>
      <c r="K23" s="32"/>
      <c r="L23" s="33" t="s">
        <v>309</v>
      </c>
      <c r="M23" s="18" t="s">
        <v>214</v>
      </c>
      <c r="N23" s="33"/>
      <c r="O23" s="35">
        <f t="shared" si="0"/>
        <v>3.18</v>
      </c>
      <c r="P23" s="35">
        <f t="shared" si="1"/>
        <v>3.23</v>
      </c>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c r="BP23" s="35"/>
      <c r="BQ23" s="35"/>
      <c r="BR23" s="35"/>
      <c r="BS23" s="35"/>
      <c r="BT23" s="35"/>
      <c r="BU23" s="35"/>
      <c r="BV23" s="35"/>
      <c r="BW23" s="35"/>
      <c r="BX23" s="35"/>
      <c r="BY23" s="35"/>
      <c r="BZ23" s="35"/>
      <c r="CA23" s="35"/>
      <c r="CB23" s="35"/>
      <c r="CC23" s="35"/>
      <c r="CD23" s="35"/>
      <c r="CE23" s="35"/>
      <c r="CF23" s="35"/>
      <c r="CG23" s="35"/>
      <c r="CH23" s="35"/>
      <c r="CI23" s="35"/>
      <c r="CJ23" s="35"/>
      <c r="CK23" s="35"/>
      <c r="CL23" s="35"/>
      <c r="CM23" s="35"/>
      <c r="CN23" s="35"/>
      <c r="CO23" s="35"/>
      <c r="CP23" s="35"/>
      <c r="CQ23" s="35"/>
      <c r="CR23" s="35"/>
      <c r="CS23" s="35"/>
      <c r="CT23" s="35"/>
      <c r="CU23" s="35"/>
      <c r="CV23" s="35"/>
      <c r="CW23" s="35"/>
      <c r="CX23" s="35"/>
      <c r="CY23" s="35"/>
      <c r="CZ23" s="35"/>
      <c r="DA23" s="35"/>
      <c r="DB23" s="35"/>
      <c r="DC23" s="35"/>
      <c r="DD23" s="35"/>
      <c r="DE23" s="35"/>
      <c r="DF23" s="35"/>
      <c r="DG23" s="35"/>
      <c r="DH23" s="35"/>
      <c r="DI23" s="35"/>
      <c r="DJ23" s="35"/>
      <c r="DK23" s="35"/>
      <c r="DL23" s="35"/>
      <c r="DM23" s="35"/>
      <c r="DN23" s="35"/>
      <c r="DO23" s="35"/>
      <c r="DP23" s="35"/>
      <c r="DQ23" s="35"/>
      <c r="DR23" s="35"/>
      <c r="DS23" s="35"/>
      <c r="DT23" s="35"/>
      <c r="DU23" s="35"/>
      <c r="DV23" s="35"/>
      <c r="DW23" s="35"/>
      <c r="DX23" s="35"/>
      <c r="DY23" s="35"/>
      <c r="DZ23" s="35"/>
      <c r="EA23" s="35"/>
      <c r="EB23" s="35"/>
      <c r="EC23" s="35"/>
      <c r="ED23" s="35"/>
      <c r="EE23" s="35"/>
      <c r="EF23" s="35"/>
      <c r="EG23" s="35"/>
      <c r="EH23" s="35"/>
      <c r="EI23" s="35"/>
      <c r="EJ23" s="35"/>
      <c r="EK23" s="35"/>
      <c r="EL23" s="35"/>
      <c r="EM23" s="35"/>
      <c r="EN23" s="35"/>
      <c r="EO23" s="35"/>
      <c r="EP23" s="35"/>
      <c r="EQ23" s="35"/>
      <c r="ER23" s="35"/>
      <c r="ES23" s="35"/>
      <c r="ET23" s="35"/>
      <c r="EU23" s="35"/>
      <c r="EV23" s="35"/>
      <c r="EW23" s="35"/>
      <c r="EX23" s="35"/>
      <c r="EY23" s="35"/>
      <c r="EZ23" s="35"/>
      <c r="FA23" s="35"/>
      <c r="FB23" s="35"/>
      <c r="FC23" s="35"/>
      <c r="FD23" s="35"/>
      <c r="FE23" s="35"/>
      <c r="FF23" s="35"/>
      <c r="FG23" s="35"/>
      <c r="FH23" s="35"/>
      <c r="FI23" s="35"/>
      <c r="FJ23" s="35"/>
      <c r="FK23" s="35"/>
      <c r="FL23" s="35"/>
      <c r="FM23" s="35"/>
      <c r="FN23" s="35"/>
      <c r="FO23" s="35"/>
      <c r="FP23" s="35"/>
      <c r="FQ23" s="35"/>
      <c r="FR23" s="35"/>
      <c r="FS23" s="35"/>
      <c r="FT23" s="35"/>
      <c r="FU23" s="35"/>
      <c r="FV23" s="35"/>
      <c r="FW23" s="35"/>
      <c r="FX23" s="35"/>
      <c r="FY23" s="35"/>
      <c r="FZ23" s="35"/>
      <c r="GA23" s="35"/>
      <c r="GB23" s="35"/>
      <c r="GC23" s="35"/>
      <c r="GD23" s="35"/>
      <c r="GE23" s="35"/>
      <c r="GF23" s="35"/>
      <c r="GG23" s="35"/>
      <c r="GH23" s="35"/>
      <c r="GI23" s="35"/>
      <c r="GJ23" s="35"/>
      <c r="GK23" s="35"/>
      <c r="GL23" s="35"/>
      <c r="GM23" s="35"/>
      <c r="GN23" s="35"/>
      <c r="GO23" s="35"/>
      <c r="GP23" s="35"/>
      <c r="GQ23" s="35"/>
      <c r="GR23" s="35"/>
      <c r="GS23" s="35"/>
      <c r="GT23" s="35"/>
      <c r="GU23" s="35"/>
      <c r="GV23" s="35"/>
      <c r="GW23" s="35"/>
      <c r="GX23" s="35"/>
      <c r="GY23" s="35"/>
      <c r="GZ23" s="35"/>
      <c r="HA23" s="35"/>
      <c r="HB23" s="35"/>
      <c r="HC23" s="35"/>
      <c r="HD23" s="35"/>
      <c r="HE23" s="35"/>
      <c r="HF23" s="35"/>
      <c r="HG23" s="35"/>
      <c r="HH23" s="35"/>
      <c r="HI23" s="35"/>
      <c r="HJ23" s="35"/>
      <c r="HK23" s="35"/>
      <c r="HL23" s="35"/>
      <c r="HM23" s="35"/>
      <c r="HN23" s="35"/>
      <c r="HO23" s="35"/>
      <c r="HP23" s="35"/>
      <c r="HQ23" s="35"/>
      <c r="HR23" s="35"/>
      <c r="HS23" s="35"/>
      <c r="HT23" s="35"/>
      <c r="HU23" s="35"/>
      <c r="HV23" s="35"/>
      <c r="HW23" s="35"/>
      <c r="HX23" s="35"/>
      <c r="HY23" s="35"/>
      <c r="HZ23" s="35"/>
      <c r="IA23" s="40"/>
    </row>
    <row r="24" spans="1:235" s="3" customFormat="1" ht="24.95" customHeight="1">
      <c r="A24" s="16" t="s">
        <v>311</v>
      </c>
      <c r="B24" s="20">
        <v>17.2</v>
      </c>
      <c r="C24" s="20">
        <v>16.8</v>
      </c>
      <c r="D24" s="20">
        <v>16.850000000000001</v>
      </c>
      <c r="E24" s="18">
        <v>17.350000000000001</v>
      </c>
      <c r="F24" s="18">
        <v>16.89</v>
      </c>
      <c r="G24" s="18">
        <v>17.149999999999999</v>
      </c>
      <c r="H24" s="18"/>
      <c r="I24" s="18"/>
      <c r="J24" s="18"/>
      <c r="K24" s="32"/>
      <c r="L24" s="36" t="s">
        <v>298</v>
      </c>
      <c r="M24" s="18" t="s">
        <v>214</v>
      </c>
      <c r="N24" s="33"/>
      <c r="O24" s="35">
        <f t="shared" si="0"/>
        <v>16.8</v>
      </c>
      <c r="P24" s="35">
        <f t="shared" si="1"/>
        <v>17.350000000000001</v>
      </c>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c r="BP24" s="35"/>
      <c r="BQ24" s="35"/>
      <c r="BR24" s="35"/>
      <c r="BS24" s="35"/>
      <c r="BT24" s="35"/>
      <c r="BU24" s="35"/>
      <c r="BV24" s="35"/>
      <c r="BW24" s="35"/>
      <c r="BX24" s="35"/>
      <c r="BY24" s="35"/>
      <c r="BZ24" s="35"/>
      <c r="CA24" s="35"/>
      <c r="CB24" s="35"/>
      <c r="CC24" s="35"/>
      <c r="CD24" s="35"/>
      <c r="CE24" s="35"/>
      <c r="CF24" s="35"/>
      <c r="CG24" s="35"/>
      <c r="CH24" s="35"/>
      <c r="CI24" s="35"/>
      <c r="CJ24" s="35"/>
      <c r="CK24" s="35"/>
      <c r="CL24" s="35"/>
      <c r="CM24" s="35"/>
      <c r="CN24" s="35"/>
      <c r="CO24" s="35"/>
      <c r="CP24" s="35"/>
      <c r="CQ24" s="35"/>
      <c r="CR24" s="35"/>
      <c r="CS24" s="35"/>
      <c r="CT24" s="35"/>
      <c r="CU24" s="35"/>
      <c r="CV24" s="35"/>
      <c r="CW24" s="35"/>
      <c r="CX24" s="35"/>
      <c r="CY24" s="35"/>
      <c r="CZ24" s="35"/>
      <c r="DA24" s="35"/>
      <c r="DB24" s="35"/>
      <c r="DC24" s="35"/>
      <c r="DD24" s="35"/>
      <c r="DE24" s="35"/>
      <c r="DF24" s="35"/>
      <c r="DG24" s="35"/>
      <c r="DH24" s="35"/>
      <c r="DI24" s="35"/>
      <c r="DJ24" s="35"/>
      <c r="DK24" s="35"/>
      <c r="DL24" s="35"/>
      <c r="DM24" s="35"/>
      <c r="DN24" s="35"/>
      <c r="DO24" s="35"/>
      <c r="DP24" s="35"/>
      <c r="DQ24" s="35"/>
      <c r="DR24" s="35"/>
      <c r="DS24" s="35"/>
      <c r="DT24" s="35"/>
      <c r="DU24" s="35"/>
      <c r="DV24" s="35"/>
      <c r="DW24" s="35"/>
      <c r="DX24" s="35"/>
      <c r="DY24" s="35"/>
      <c r="DZ24" s="35"/>
      <c r="EA24" s="35"/>
      <c r="EB24" s="35"/>
      <c r="EC24" s="35"/>
      <c r="ED24" s="35"/>
      <c r="EE24" s="35"/>
      <c r="EF24" s="35"/>
      <c r="EG24" s="35"/>
      <c r="EH24" s="35"/>
      <c r="EI24" s="35"/>
      <c r="EJ24" s="35"/>
      <c r="EK24" s="35"/>
      <c r="EL24" s="35"/>
      <c r="EM24" s="35"/>
      <c r="EN24" s="35"/>
      <c r="EO24" s="35"/>
      <c r="EP24" s="35"/>
      <c r="EQ24" s="35"/>
      <c r="ER24" s="35"/>
      <c r="ES24" s="35"/>
      <c r="ET24" s="35"/>
      <c r="EU24" s="35"/>
      <c r="EV24" s="35"/>
      <c r="EW24" s="35"/>
      <c r="EX24" s="35"/>
      <c r="EY24" s="35"/>
      <c r="EZ24" s="35"/>
      <c r="FA24" s="35"/>
      <c r="FB24" s="35"/>
      <c r="FC24" s="35"/>
      <c r="FD24" s="35"/>
      <c r="FE24" s="35"/>
      <c r="FF24" s="35"/>
      <c r="FG24" s="35"/>
      <c r="FH24" s="35"/>
      <c r="FI24" s="35"/>
      <c r="FJ24" s="35"/>
      <c r="FK24" s="35"/>
      <c r="FL24" s="35"/>
      <c r="FM24" s="35"/>
      <c r="FN24" s="35"/>
      <c r="FO24" s="35"/>
      <c r="FP24" s="35"/>
      <c r="FQ24" s="35"/>
      <c r="FR24" s="35"/>
      <c r="FS24" s="35"/>
      <c r="FT24" s="35"/>
      <c r="FU24" s="35"/>
      <c r="FV24" s="35"/>
      <c r="FW24" s="35"/>
      <c r="FX24" s="35"/>
      <c r="FY24" s="35"/>
      <c r="FZ24" s="35"/>
      <c r="GA24" s="35"/>
      <c r="GB24" s="35"/>
      <c r="GC24" s="35"/>
      <c r="GD24" s="35"/>
      <c r="GE24" s="35"/>
      <c r="GF24" s="35"/>
      <c r="GG24" s="35"/>
      <c r="GH24" s="35"/>
      <c r="GI24" s="35"/>
      <c r="GJ24" s="35"/>
      <c r="GK24" s="35"/>
      <c r="GL24" s="35"/>
      <c r="GM24" s="35"/>
      <c r="GN24" s="35"/>
      <c r="GO24" s="35"/>
      <c r="GP24" s="35"/>
      <c r="GQ24" s="35"/>
      <c r="GR24" s="35"/>
      <c r="GS24" s="35"/>
      <c r="GT24" s="35"/>
      <c r="GU24" s="35"/>
      <c r="GV24" s="35"/>
      <c r="GW24" s="35"/>
      <c r="GX24" s="35"/>
      <c r="GY24" s="35"/>
      <c r="GZ24" s="35"/>
      <c r="HA24" s="35"/>
      <c r="HB24" s="35"/>
      <c r="HC24" s="35"/>
      <c r="HD24" s="35"/>
      <c r="HE24" s="35"/>
      <c r="HF24" s="35"/>
      <c r="HG24" s="35"/>
      <c r="HH24" s="35"/>
      <c r="HI24" s="35"/>
      <c r="HJ24" s="35"/>
      <c r="HK24" s="35"/>
      <c r="HL24" s="35"/>
      <c r="HM24" s="35"/>
      <c r="HN24" s="35"/>
      <c r="HO24" s="35"/>
      <c r="HP24" s="35"/>
      <c r="HQ24" s="35"/>
      <c r="HR24" s="35"/>
      <c r="HS24" s="35"/>
      <c r="HT24" s="35"/>
      <c r="HU24" s="35"/>
      <c r="HV24" s="35"/>
      <c r="HW24" s="35"/>
      <c r="HX24" s="35"/>
      <c r="HY24" s="35"/>
      <c r="HZ24" s="35"/>
      <c r="IA24" s="40"/>
    </row>
    <row r="25" spans="1:235" s="3" customFormat="1" ht="24.95" customHeight="1">
      <c r="A25" s="16" t="s">
        <v>312</v>
      </c>
      <c r="B25" s="20">
        <v>26.01</v>
      </c>
      <c r="C25" s="20">
        <v>26.02</v>
      </c>
      <c r="D25" s="20">
        <v>26.06</v>
      </c>
      <c r="E25" s="18">
        <v>26.03</v>
      </c>
      <c r="F25" s="18">
        <v>26.04</v>
      </c>
      <c r="G25" s="18">
        <v>26.02</v>
      </c>
      <c r="H25" s="18"/>
      <c r="I25" s="18"/>
      <c r="J25" s="18"/>
      <c r="K25" s="32"/>
      <c r="L25" s="33" t="s">
        <v>307</v>
      </c>
      <c r="M25" s="18" t="s">
        <v>214</v>
      </c>
      <c r="N25" s="33"/>
      <c r="O25" s="35">
        <f t="shared" si="0"/>
        <v>26.01</v>
      </c>
      <c r="P25" s="35">
        <f t="shared" si="1"/>
        <v>26.06</v>
      </c>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c r="BN25" s="35"/>
      <c r="BO25" s="35"/>
      <c r="BP25" s="35"/>
      <c r="BQ25" s="35"/>
      <c r="BR25" s="35"/>
      <c r="BS25" s="35"/>
      <c r="BT25" s="35"/>
      <c r="BU25" s="35"/>
      <c r="BV25" s="35"/>
      <c r="BW25" s="35"/>
      <c r="BX25" s="35"/>
      <c r="BY25" s="35"/>
      <c r="BZ25" s="35"/>
      <c r="CA25" s="35"/>
      <c r="CB25" s="35"/>
      <c r="CC25" s="35"/>
      <c r="CD25" s="35"/>
      <c r="CE25" s="35"/>
      <c r="CF25" s="35"/>
      <c r="CG25" s="35"/>
      <c r="CH25" s="35"/>
      <c r="CI25" s="35"/>
      <c r="CJ25" s="35"/>
      <c r="CK25" s="35"/>
      <c r="CL25" s="35"/>
      <c r="CM25" s="35"/>
      <c r="CN25" s="35"/>
      <c r="CO25" s="35"/>
      <c r="CP25" s="35"/>
      <c r="CQ25" s="35"/>
      <c r="CR25" s="35"/>
      <c r="CS25" s="35"/>
      <c r="CT25" s="35"/>
      <c r="CU25" s="35"/>
      <c r="CV25" s="35"/>
      <c r="CW25" s="35"/>
      <c r="CX25" s="35"/>
      <c r="CY25" s="35"/>
      <c r="CZ25" s="35"/>
      <c r="DA25" s="35"/>
      <c r="DB25" s="35"/>
      <c r="DC25" s="35"/>
      <c r="DD25" s="35"/>
      <c r="DE25" s="35"/>
      <c r="DF25" s="35"/>
      <c r="DG25" s="35"/>
      <c r="DH25" s="35"/>
      <c r="DI25" s="35"/>
      <c r="DJ25" s="35"/>
      <c r="DK25" s="35"/>
      <c r="DL25" s="35"/>
      <c r="DM25" s="35"/>
      <c r="DN25" s="35"/>
      <c r="DO25" s="35"/>
      <c r="DP25" s="35"/>
      <c r="DQ25" s="35"/>
      <c r="DR25" s="35"/>
      <c r="DS25" s="35"/>
      <c r="DT25" s="35"/>
      <c r="DU25" s="35"/>
      <c r="DV25" s="35"/>
      <c r="DW25" s="35"/>
      <c r="DX25" s="35"/>
      <c r="DY25" s="35"/>
      <c r="DZ25" s="35"/>
      <c r="EA25" s="35"/>
      <c r="EB25" s="35"/>
      <c r="EC25" s="35"/>
      <c r="ED25" s="35"/>
      <c r="EE25" s="35"/>
      <c r="EF25" s="35"/>
      <c r="EG25" s="35"/>
      <c r="EH25" s="35"/>
      <c r="EI25" s="35"/>
      <c r="EJ25" s="35"/>
      <c r="EK25" s="35"/>
      <c r="EL25" s="35"/>
      <c r="EM25" s="35"/>
      <c r="EN25" s="35"/>
      <c r="EO25" s="35"/>
      <c r="EP25" s="35"/>
      <c r="EQ25" s="35"/>
      <c r="ER25" s="35"/>
      <c r="ES25" s="35"/>
      <c r="ET25" s="35"/>
      <c r="EU25" s="35"/>
      <c r="EV25" s="35"/>
      <c r="EW25" s="35"/>
      <c r="EX25" s="35"/>
      <c r="EY25" s="35"/>
      <c r="EZ25" s="35"/>
      <c r="FA25" s="35"/>
      <c r="FB25" s="35"/>
      <c r="FC25" s="35"/>
      <c r="FD25" s="35"/>
      <c r="FE25" s="35"/>
      <c r="FF25" s="35"/>
      <c r="FG25" s="35"/>
      <c r="FH25" s="35"/>
      <c r="FI25" s="35"/>
      <c r="FJ25" s="35"/>
      <c r="FK25" s="35"/>
      <c r="FL25" s="35"/>
      <c r="FM25" s="35"/>
      <c r="FN25" s="35"/>
      <c r="FO25" s="35"/>
      <c r="FP25" s="35"/>
      <c r="FQ25" s="35"/>
      <c r="FR25" s="35"/>
      <c r="FS25" s="35"/>
      <c r="FT25" s="35"/>
      <c r="FU25" s="35"/>
      <c r="FV25" s="35"/>
      <c r="FW25" s="35"/>
      <c r="FX25" s="35"/>
      <c r="FY25" s="35"/>
      <c r="FZ25" s="35"/>
      <c r="GA25" s="35"/>
      <c r="GB25" s="35"/>
      <c r="GC25" s="35"/>
      <c r="GD25" s="35"/>
      <c r="GE25" s="35"/>
      <c r="GF25" s="35"/>
      <c r="GG25" s="35"/>
      <c r="GH25" s="35"/>
      <c r="GI25" s="35"/>
      <c r="GJ25" s="35"/>
      <c r="GK25" s="35"/>
      <c r="GL25" s="35"/>
      <c r="GM25" s="35"/>
      <c r="GN25" s="35"/>
      <c r="GO25" s="35"/>
      <c r="GP25" s="35"/>
      <c r="GQ25" s="35"/>
      <c r="GR25" s="35"/>
      <c r="GS25" s="35"/>
      <c r="GT25" s="35"/>
      <c r="GU25" s="35"/>
      <c r="GV25" s="35"/>
      <c r="GW25" s="35"/>
      <c r="GX25" s="35"/>
      <c r="GY25" s="35"/>
      <c r="GZ25" s="35"/>
      <c r="HA25" s="35"/>
      <c r="HB25" s="35"/>
      <c r="HC25" s="35"/>
      <c r="HD25" s="35"/>
      <c r="HE25" s="35"/>
      <c r="HF25" s="35"/>
      <c r="HG25" s="35"/>
      <c r="HH25" s="35"/>
      <c r="HI25" s="35"/>
      <c r="HJ25" s="35"/>
      <c r="HK25" s="35"/>
      <c r="HL25" s="35"/>
      <c r="HM25" s="35"/>
      <c r="HN25" s="35"/>
      <c r="HO25" s="35"/>
      <c r="HP25" s="35"/>
      <c r="HQ25" s="35"/>
      <c r="HR25" s="35"/>
      <c r="HS25" s="35"/>
      <c r="HT25" s="35"/>
      <c r="HU25" s="35"/>
      <c r="HV25" s="35"/>
      <c r="HW25" s="35"/>
      <c r="HX25" s="35"/>
      <c r="HY25" s="35"/>
      <c r="HZ25" s="35"/>
      <c r="IA25" s="40"/>
    </row>
    <row r="26" spans="1:235" s="3" customFormat="1" ht="24.95" customHeight="1">
      <c r="A26" s="16" t="s">
        <v>313</v>
      </c>
      <c r="B26" s="17" t="s">
        <v>278</v>
      </c>
      <c r="C26" s="17" t="s">
        <v>278</v>
      </c>
      <c r="D26" s="17" t="s">
        <v>278</v>
      </c>
      <c r="E26" s="17" t="s">
        <v>278</v>
      </c>
      <c r="F26" s="17" t="s">
        <v>278</v>
      </c>
      <c r="G26" s="17" t="s">
        <v>278</v>
      </c>
      <c r="H26" s="18"/>
      <c r="I26" s="18"/>
      <c r="J26" s="18"/>
      <c r="K26" s="32"/>
      <c r="L26" s="33"/>
      <c r="M26" s="18" t="s">
        <v>214</v>
      </c>
      <c r="N26" s="34" t="s">
        <v>288</v>
      </c>
      <c r="O26" s="35">
        <f t="shared" si="0"/>
        <v>0</v>
      </c>
      <c r="P26" s="35">
        <f t="shared" si="1"/>
        <v>0</v>
      </c>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c r="BP26" s="35"/>
      <c r="BQ26" s="35"/>
      <c r="BR26" s="35"/>
      <c r="BS26" s="35"/>
      <c r="BT26" s="35"/>
      <c r="BU26" s="35"/>
      <c r="BV26" s="35"/>
      <c r="BW26" s="35"/>
      <c r="BX26" s="35"/>
      <c r="BY26" s="35"/>
      <c r="BZ26" s="35"/>
      <c r="CA26" s="35"/>
      <c r="CB26" s="35"/>
      <c r="CC26" s="35"/>
      <c r="CD26" s="35"/>
      <c r="CE26" s="35"/>
      <c r="CF26" s="35"/>
      <c r="CG26" s="35"/>
      <c r="CH26" s="35"/>
      <c r="CI26" s="35"/>
      <c r="CJ26" s="35"/>
      <c r="CK26" s="35"/>
      <c r="CL26" s="35"/>
      <c r="CM26" s="35"/>
      <c r="CN26" s="35"/>
      <c r="CO26" s="35"/>
      <c r="CP26" s="35"/>
      <c r="CQ26" s="35"/>
      <c r="CR26" s="35"/>
      <c r="CS26" s="35"/>
      <c r="CT26" s="35"/>
      <c r="CU26" s="35"/>
      <c r="CV26" s="35"/>
      <c r="CW26" s="35"/>
      <c r="CX26" s="35"/>
      <c r="CY26" s="35"/>
      <c r="CZ26" s="35"/>
      <c r="DA26" s="35"/>
      <c r="DB26" s="35"/>
      <c r="DC26" s="35"/>
      <c r="DD26" s="35"/>
      <c r="DE26" s="35"/>
      <c r="DF26" s="35"/>
      <c r="DG26" s="35"/>
      <c r="DH26" s="35"/>
      <c r="DI26" s="35"/>
      <c r="DJ26" s="35"/>
      <c r="DK26" s="35"/>
      <c r="DL26" s="35"/>
      <c r="DM26" s="35"/>
      <c r="DN26" s="35"/>
      <c r="DO26" s="35"/>
      <c r="DP26" s="35"/>
      <c r="DQ26" s="35"/>
      <c r="DR26" s="35"/>
      <c r="DS26" s="35"/>
      <c r="DT26" s="35"/>
      <c r="DU26" s="35"/>
      <c r="DV26" s="35"/>
      <c r="DW26" s="35"/>
      <c r="DX26" s="35"/>
      <c r="DY26" s="35"/>
      <c r="DZ26" s="35"/>
      <c r="EA26" s="35"/>
      <c r="EB26" s="35"/>
      <c r="EC26" s="35"/>
      <c r="ED26" s="35"/>
      <c r="EE26" s="35"/>
      <c r="EF26" s="35"/>
      <c r="EG26" s="35"/>
      <c r="EH26" s="35"/>
      <c r="EI26" s="35"/>
      <c r="EJ26" s="35"/>
      <c r="EK26" s="35"/>
      <c r="EL26" s="35"/>
      <c r="EM26" s="35"/>
      <c r="EN26" s="35"/>
      <c r="EO26" s="35"/>
      <c r="EP26" s="35"/>
      <c r="EQ26" s="35"/>
      <c r="ER26" s="35"/>
      <c r="ES26" s="35"/>
      <c r="ET26" s="35"/>
      <c r="EU26" s="35"/>
      <c r="EV26" s="35"/>
      <c r="EW26" s="35"/>
      <c r="EX26" s="35"/>
      <c r="EY26" s="35"/>
      <c r="EZ26" s="35"/>
      <c r="FA26" s="35"/>
      <c r="FB26" s="35"/>
      <c r="FC26" s="35"/>
      <c r="FD26" s="35"/>
      <c r="FE26" s="35"/>
      <c r="FF26" s="35"/>
      <c r="FG26" s="35"/>
      <c r="FH26" s="35"/>
      <c r="FI26" s="35"/>
      <c r="FJ26" s="35"/>
      <c r="FK26" s="35"/>
      <c r="FL26" s="35"/>
      <c r="FM26" s="35"/>
      <c r="FN26" s="35"/>
      <c r="FO26" s="35"/>
      <c r="FP26" s="35"/>
      <c r="FQ26" s="35"/>
      <c r="FR26" s="35"/>
      <c r="FS26" s="35"/>
      <c r="FT26" s="35"/>
      <c r="FU26" s="35"/>
      <c r="FV26" s="35"/>
      <c r="FW26" s="35"/>
      <c r="FX26" s="35"/>
      <c r="FY26" s="35"/>
      <c r="FZ26" s="35"/>
      <c r="GA26" s="35"/>
      <c r="GB26" s="35"/>
      <c r="GC26" s="35"/>
      <c r="GD26" s="35"/>
      <c r="GE26" s="35"/>
      <c r="GF26" s="35"/>
      <c r="GG26" s="35"/>
      <c r="GH26" s="35"/>
      <c r="GI26" s="35"/>
      <c r="GJ26" s="35"/>
      <c r="GK26" s="35"/>
      <c r="GL26" s="35"/>
      <c r="GM26" s="35"/>
      <c r="GN26" s="35"/>
      <c r="GO26" s="35"/>
      <c r="GP26" s="35"/>
      <c r="GQ26" s="35"/>
      <c r="GR26" s="35"/>
      <c r="GS26" s="35"/>
      <c r="GT26" s="35"/>
      <c r="GU26" s="35"/>
      <c r="GV26" s="35"/>
      <c r="GW26" s="35"/>
      <c r="GX26" s="35"/>
      <c r="GY26" s="35"/>
      <c r="GZ26" s="35"/>
      <c r="HA26" s="35"/>
      <c r="HB26" s="35"/>
      <c r="HC26" s="35"/>
      <c r="HD26" s="35"/>
      <c r="HE26" s="35"/>
      <c r="HF26" s="35"/>
      <c r="HG26" s="35"/>
      <c r="HH26" s="35"/>
      <c r="HI26" s="35"/>
      <c r="HJ26" s="35"/>
      <c r="HK26" s="35"/>
      <c r="HL26" s="35"/>
      <c r="HM26" s="35"/>
      <c r="HN26" s="35"/>
      <c r="HO26" s="35"/>
      <c r="HP26" s="35"/>
      <c r="HQ26" s="35"/>
      <c r="HR26" s="35"/>
      <c r="HS26" s="35"/>
      <c r="HT26" s="35"/>
      <c r="HU26" s="35"/>
      <c r="HV26" s="35"/>
      <c r="HW26" s="35"/>
      <c r="HX26" s="35"/>
      <c r="HY26" s="35"/>
      <c r="HZ26" s="35"/>
      <c r="IA26" s="40"/>
    </row>
    <row r="27" spans="1:235" s="3" customFormat="1" ht="24.95" customHeight="1">
      <c r="A27" s="16" t="s">
        <v>314</v>
      </c>
      <c r="B27" s="20">
        <v>18.02</v>
      </c>
      <c r="C27" s="20">
        <v>17.989999999999998</v>
      </c>
      <c r="D27" s="20">
        <v>18.010000000000002</v>
      </c>
      <c r="E27" s="18">
        <v>18.03</v>
      </c>
      <c r="F27" s="18">
        <v>18.04</v>
      </c>
      <c r="G27" s="20">
        <v>18</v>
      </c>
      <c r="H27" s="18"/>
      <c r="I27" s="18"/>
      <c r="J27" s="18"/>
      <c r="K27" s="32"/>
      <c r="L27" s="33" t="s">
        <v>307</v>
      </c>
      <c r="M27" s="18" t="s">
        <v>214</v>
      </c>
      <c r="N27" s="33"/>
      <c r="O27" s="35">
        <f t="shared" si="0"/>
        <v>17.989999999999998</v>
      </c>
      <c r="P27" s="35">
        <f t="shared" si="1"/>
        <v>18.04</v>
      </c>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c r="BP27" s="35"/>
      <c r="BQ27" s="35"/>
      <c r="BR27" s="35"/>
      <c r="BS27" s="35"/>
      <c r="BT27" s="35"/>
      <c r="BU27" s="35"/>
      <c r="BV27" s="35"/>
      <c r="BW27" s="35"/>
      <c r="BX27" s="35"/>
      <c r="BY27" s="35"/>
      <c r="BZ27" s="35"/>
      <c r="CA27" s="35"/>
      <c r="CB27" s="35"/>
      <c r="CC27" s="35"/>
      <c r="CD27" s="35"/>
      <c r="CE27" s="35"/>
      <c r="CF27" s="35"/>
      <c r="CG27" s="35"/>
      <c r="CH27" s="35"/>
      <c r="CI27" s="35"/>
      <c r="CJ27" s="35"/>
      <c r="CK27" s="35"/>
      <c r="CL27" s="35"/>
      <c r="CM27" s="35"/>
      <c r="CN27" s="35"/>
      <c r="CO27" s="35"/>
      <c r="CP27" s="35"/>
      <c r="CQ27" s="35"/>
      <c r="CR27" s="35"/>
      <c r="CS27" s="35"/>
      <c r="CT27" s="35"/>
      <c r="CU27" s="35"/>
      <c r="CV27" s="35"/>
      <c r="CW27" s="35"/>
      <c r="CX27" s="35"/>
      <c r="CY27" s="35"/>
      <c r="CZ27" s="35"/>
      <c r="DA27" s="35"/>
      <c r="DB27" s="35"/>
      <c r="DC27" s="35"/>
      <c r="DD27" s="35"/>
      <c r="DE27" s="35"/>
      <c r="DF27" s="35"/>
      <c r="DG27" s="35"/>
      <c r="DH27" s="35"/>
      <c r="DI27" s="35"/>
      <c r="DJ27" s="35"/>
      <c r="DK27" s="35"/>
      <c r="DL27" s="35"/>
      <c r="DM27" s="35"/>
      <c r="DN27" s="35"/>
      <c r="DO27" s="35"/>
      <c r="DP27" s="35"/>
      <c r="DQ27" s="35"/>
      <c r="DR27" s="35"/>
      <c r="DS27" s="35"/>
      <c r="DT27" s="35"/>
      <c r="DU27" s="35"/>
      <c r="DV27" s="35"/>
      <c r="DW27" s="35"/>
      <c r="DX27" s="35"/>
      <c r="DY27" s="35"/>
      <c r="DZ27" s="35"/>
      <c r="EA27" s="35"/>
      <c r="EB27" s="35"/>
      <c r="EC27" s="35"/>
      <c r="ED27" s="35"/>
      <c r="EE27" s="35"/>
      <c r="EF27" s="35"/>
      <c r="EG27" s="35"/>
      <c r="EH27" s="35"/>
      <c r="EI27" s="35"/>
      <c r="EJ27" s="35"/>
      <c r="EK27" s="35"/>
      <c r="EL27" s="35"/>
      <c r="EM27" s="35"/>
      <c r="EN27" s="35"/>
      <c r="EO27" s="35"/>
      <c r="EP27" s="35"/>
      <c r="EQ27" s="35"/>
      <c r="ER27" s="35"/>
      <c r="ES27" s="35"/>
      <c r="ET27" s="35"/>
      <c r="EU27" s="35"/>
      <c r="EV27" s="35"/>
      <c r="EW27" s="35"/>
      <c r="EX27" s="35"/>
      <c r="EY27" s="35"/>
      <c r="EZ27" s="35"/>
      <c r="FA27" s="35"/>
      <c r="FB27" s="35"/>
      <c r="FC27" s="35"/>
      <c r="FD27" s="35"/>
      <c r="FE27" s="35"/>
      <c r="FF27" s="35"/>
      <c r="FG27" s="35"/>
      <c r="FH27" s="35"/>
      <c r="FI27" s="35"/>
      <c r="FJ27" s="35"/>
      <c r="FK27" s="35"/>
      <c r="FL27" s="35"/>
      <c r="FM27" s="35"/>
      <c r="FN27" s="35"/>
      <c r="FO27" s="35"/>
      <c r="FP27" s="35"/>
      <c r="FQ27" s="35"/>
      <c r="FR27" s="35"/>
      <c r="FS27" s="35"/>
      <c r="FT27" s="35"/>
      <c r="FU27" s="35"/>
      <c r="FV27" s="35"/>
      <c r="FW27" s="35"/>
      <c r="FX27" s="35"/>
      <c r="FY27" s="35"/>
      <c r="FZ27" s="35"/>
      <c r="GA27" s="35"/>
      <c r="GB27" s="35"/>
      <c r="GC27" s="35"/>
      <c r="GD27" s="35"/>
      <c r="GE27" s="35"/>
      <c r="GF27" s="35"/>
      <c r="GG27" s="35"/>
      <c r="GH27" s="35"/>
      <c r="GI27" s="35"/>
      <c r="GJ27" s="35"/>
      <c r="GK27" s="35"/>
      <c r="GL27" s="35"/>
      <c r="GM27" s="35"/>
      <c r="GN27" s="35"/>
      <c r="GO27" s="35"/>
      <c r="GP27" s="35"/>
      <c r="GQ27" s="35"/>
      <c r="GR27" s="35"/>
      <c r="GS27" s="35"/>
      <c r="GT27" s="35"/>
      <c r="GU27" s="35"/>
      <c r="GV27" s="35"/>
      <c r="GW27" s="35"/>
      <c r="GX27" s="35"/>
      <c r="GY27" s="35"/>
      <c r="GZ27" s="35"/>
      <c r="HA27" s="35"/>
      <c r="HB27" s="35"/>
      <c r="HC27" s="35"/>
      <c r="HD27" s="35"/>
      <c r="HE27" s="35"/>
      <c r="HF27" s="35"/>
      <c r="HG27" s="35"/>
      <c r="HH27" s="35"/>
      <c r="HI27" s="35"/>
      <c r="HJ27" s="35"/>
      <c r="HK27" s="35"/>
      <c r="HL27" s="35"/>
      <c r="HM27" s="35"/>
      <c r="HN27" s="35"/>
      <c r="HO27" s="35"/>
      <c r="HP27" s="35"/>
      <c r="HQ27" s="35"/>
      <c r="HR27" s="35"/>
      <c r="HS27" s="35"/>
      <c r="HT27" s="35"/>
      <c r="HU27" s="35"/>
      <c r="HV27" s="35"/>
      <c r="HW27" s="35"/>
      <c r="HX27" s="35"/>
      <c r="HY27" s="35"/>
      <c r="HZ27" s="35"/>
      <c r="IA27" s="40"/>
    </row>
    <row r="28" spans="1:235" s="3" customFormat="1" ht="24.95" customHeight="1">
      <c r="A28" s="16" t="s">
        <v>315</v>
      </c>
      <c r="B28" s="20" t="s">
        <v>278</v>
      </c>
      <c r="C28" s="20" t="s">
        <v>278</v>
      </c>
      <c r="D28" s="20" t="s">
        <v>278</v>
      </c>
      <c r="E28" s="20" t="s">
        <v>278</v>
      </c>
      <c r="F28" s="20" t="s">
        <v>278</v>
      </c>
      <c r="G28" s="20" t="s">
        <v>278</v>
      </c>
      <c r="H28" s="18"/>
      <c r="I28" s="18"/>
      <c r="J28" s="18"/>
      <c r="K28" s="32"/>
      <c r="L28" s="33"/>
      <c r="M28" s="18" t="s">
        <v>214</v>
      </c>
      <c r="N28" s="33"/>
      <c r="O28" s="35">
        <f t="shared" si="0"/>
        <v>0</v>
      </c>
      <c r="P28" s="35">
        <f t="shared" si="1"/>
        <v>0</v>
      </c>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c r="BP28" s="35"/>
      <c r="BQ28" s="35"/>
      <c r="BR28" s="35"/>
      <c r="BS28" s="35"/>
      <c r="BT28" s="35"/>
      <c r="BU28" s="35"/>
      <c r="BV28" s="35"/>
      <c r="BW28" s="35"/>
      <c r="BX28" s="35"/>
      <c r="BY28" s="35"/>
      <c r="BZ28" s="35"/>
      <c r="CA28" s="35"/>
      <c r="CB28" s="35"/>
      <c r="CC28" s="35"/>
      <c r="CD28" s="35"/>
      <c r="CE28" s="35"/>
      <c r="CF28" s="35"/>
      <c r="CG28" s="35"/>
      <c r="CH28" s="35"/>
      <c r="CI28" s="35"/>
      <c r="CJ28" s="35"/>
      <c r="CK28" s="35"/>
      <c r="CL28" s="35"/>
      <c r="CM28" s="35"/>
      <c r="CN28" s="35"/>
      <c r="CO28" s="35"/>
      <c r="CP28" s="35"/>
      <c r="CQ28" s="35"/>
      <c r="CR28" s="35"/>
      <c r="CS28" s="35"/>
      <c r="CT28" s="35"/>
      <c r="CU28" s="35"/>
      <c r="CV28" s="35"/>
      <c r="CW28" s="35"/>
      <c r="CX28" s="35"/>
      <c r="CY28" s="35"/>
      <c r="CZ28" s="35"/>
      <c r="DA28" s="35"/>
      <c r="DB28" s="35"/>
      <c r="DC28" s="35"/>
      <c r="DD28" s="35"/>
      <c r="DE28" s="35"/>
      <c r="DF28" s="35"/>
      <c r="DG28" s="35"/>
      <c r="DH28" s="35"/>
      <c r="DI28" s="35"/>
      <c r="DJ28" s="35"/>
      <c r="DK28" s="35"/>
      <c r="DL28" s="35"/>
      <c r="DM28" s="35"/>
      <c r="DN28" s="35"/>
      <c r="DO28" s="35"/>
      <c r="DP28" s="35"/>
      <c r="DQ28" s="35"/>
      <c r="DR28" s="35"/>
      <c r="DS28" s="35"/>
      <c r="DT28" s="35"/>
      <c r="DU28" s="35"/>
      <c r="DV28" s="35"/>
      <c r="DW28" s="35"/>
      <c r="DX28" s="35"/>
      <c r="DY28" s="35"/>
      <c r="DZ28" s="35"/>
      <c r="EA28" s="35"/>
      <c r="EB28" s="35"/>
      <c r="EC28" s="35"/>
      <c r="ED28" s="35"/>
      <c r="EE28" s="35"/>
      <c r="EF28" s="35"/>
      <c r="EG28" s="35"/>
      <c r="EH28" s="35"/>
      <c r="EI28" s="35"/>
      <c r="EJ28" s="35"/>
      <c r="EK28" s="35"/>
      <c r="EL28" s="35"/>
      <c r="EM28" s="35"/>
      <c r="EN28" s="35"/>
      <c r="EO28" s="35"/>
      <c r="EP28" s="35"/>
      <c r="EQ28" s="35"/>
      <c r="ER28" s="35"/>
      <c r="ES28" s="35"/>
      <c r="ET28" s="35"/>
      <c r="EU28" s="35"/>
      <c r="EV28" s="35"/>
      <c r="EW28" s="35"/>
      <c r="EX28" s="35"/>
      <c r="EY28" s="35"/>
      <c r="EZ28" s="35"/>
      <c r="FA28" s="35"/>
      <c r="FB28" s="35"/>
      <c r="FC28" s="35"/>
      <c r="FD28" s="35"/>
      <c r="FE28" s="35"/>
      <c r="FF28" s="35"/>
      <c r="FG28" s="35"/>
      <c r="FH28" s="35"/>
      <c r="FI28" s="35"/>
      <c r="FJ28" s="35"/>
      <c r="FK28" s="35"/>
      <c r="FL28" s="35"/>
      <c r="FM28" s="35"/>
      <c r="FN28" s="35"/>
      <c r="FO28" s="35"/>
      <c r="FP28" s="35"/>
      <c r="FQ28" s="35"/>
      <c r="FR28" s="35"/>
      <c r="FS28" s="35"/>
      <c r="FT28" s="35"/>
      <c r="FU28" s="35"/>
      <c r="FV28" s="35"/>
      <c r="FW28" s="35"/>
      <c r="FX28" s="35"/>
      <c r="FY28" s="35"/>
      <c r="FZ28" s="35"/>
      <c r="GA28" s="35"/>
      <c r="GB28" s="35"/>
      <c r="GC28" s="35"/>
      <c r="GD28" s="35"/>
      <c r="GE28" s="35"/>
      <c r="GF28" s="35"/>
      <c r="GG28" s="35"/>
      <c r="GH28" s="35"/>
      <c r="GI28" s="35"/>
      <c r="GJ28" s="35"/>
      <c r="GK28" s="35"/>
      <c r="GL28" s="35"/>
      <c r="GM28" s="35"/>
      <c r="GN28" s="35"/>
      <c r="GO28" s="35"/>
      <c r="GP28" s="35"/>
      <c r="GQ28" s="35"/>
      <c r="GR28" s="35"/>
      <c r="GS28" s="35"/>
      <c r="GT28" s="35"/>
      <c r="GU28" s="35"/>
      <c r="GV28" s="35"/>
      <c r="GW28" s="35"/>
      <c r="GX28" s="35"/>
      <c r="GY28" s="35"/>
      <c r="GZ28" s="35"/>
      <c r="HA28" s="35"/>
      <c r="HB28" s="35"/>
      <c r="HC28" s="35"/>
      <c r="HD28" s="35"/>
      <c r="HE28" s="35"/>
      <c r="HF28" s="35"/>
      <c r="HG28" s="35"/>
      <c r="HH28" s="35"/>
      <c r="HI28" s="35"/>
      <c r="HJ28" s="35"/>
      <c r="HK28" s="35"/>
      <c r="HL28" s="35"/>
      <c r="HM28" s="35"/>
      <c r="HN28" s="35"/>
      <c r="HO28" s="35"/>
      <c r="HP28" s="35"/>
      <c r="HQ28" s="35"/>
      <c r="HR28" s="35"/>
      <c r="HS28" s="35"/>
      <c r="HT28" s="35"/>
      <c r="HU28" s="35"/>
      <c r="HV28" s="35"/>
      <c r="HW28" s="35"/>
      <c r="HX28" s="35"/>
      <c r="HY28" s="35"/>
      <c r="HZ28" s="35"/>
      <c r="IA28" s="40"/>
    </row>
    <row r="29" spans="1:235" s="3" customFormat="1" ht="24.95" customHeight="1">
      <c r="A29" s="16" t="s">
        <v>316</v>
      </c>
      <c r="B29" s="20">
        <v>31.98</v>
      </c>
      <c r="C29" s="20">
        <v>32</v>
      </c>
      <c r="D29" s="20">
        <v>31.99</v>
      </c>
      <c r="E29" s="18">
        <v>32.020000000000003</v>
      </c>
      <c r="F29" s="18">
        <v>32.03</v>
      </c>
      <c r="G29" s="18">
        <v>32.020000000000003</v>
      </c>
      <c r="H29" s="18"/>
      <c r="I29" s="18"/>
      <c r="J29" s="18"/>
      <c r="K29" s="32"/>
      <c r="L29" s="33" t="s">
        <v>307</v>
      </c>
      <c r="M29" s="18" t="s">
        <v>214</v>
      </c>
      <c r="N29" s="33"/>
      <c r="O29" s="35">
        <f t="shared" si="0"/>
        <v>31.98</v>
      </c>
      <c r="P29" s="35">
        <f t="shared" si="1"/>
        <v>32.03</v>
      </c>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c r="BP29" s="35"/>
      <c r="BQ29" s="35"/>
      <c r="BR29" s="35"/>
      <c r="BS29" s="35"/>
      <c r="BT29" s="35"/>
      <c r="BU29" s="35"/>
      <c r="BV29" s="35"/>
      <c r="BW29" s="35"/>
      <c r="BX29" s="35"/>
      <c r="BY29" s="35"/>
      <c r="BZ29" s="35"/>
      <c r="CA29" s="35"/>
      <c r="CB29" s="35"/>
      <c r="CC29" s="35"/>
      <c r="CD29" s="35"/>
      <c r="CE29" s="35"/>
      <c r="CF29" s="35"/>
      <c r="CG29" s="35"/>
      <c r="CH29" s="35"/>
      <c r="CI29" s="35"/>
      <c r="CJ29" s="35"/>
      <c r="CK29" s="35"/>
      <c r="CL29" s="35"/>
      <c r="CM29" s="35"/>
      <c r="CN29" s="35"/>
      <c r="CO29" s="35"/>
      <c r="CP29" s="35"/>
      <c r="CQ29" s="35"/>
      <c r="CR29" s="35"/>
      <c r="CS29" s="35"/>
      <c r="CT29" s="35"/>
      <c r="CU29" s="35"/>
      <c r="CV29" s="35"/>
      <c r="CW29" s="35"/>
      <c r="CX29" s="35"/>
      <c r="CY29" s="35"/>
      <c r="CZ29" s="35"/>
      <c r="DA29" s="35"/>
      <c r="DB29" s="35"/>
      <c r="DC29" s="35"/>
      <c r="DD29" s="35"/>
      <c r="DE29" s="35"/>
      <c r="DF29" s="35"/>
      <c r="DG29" s="35"/>
      <c r="DH29" s="35"/>
      <c r="DI29" s="35"/>
      <c r="DJ29" s="35"/>
      <c r="DK29" s="35"/>
      <c r="DL29" s="35"/>
      <c r="DM29" s="35"/>
      <c r="DN29" s="35"/>
      <c r="DO29" s="35"/>
      <c r="DP29" s="35"/>
      <c r="DQ29" s="35"/>
      <c r="DR29" s="35"/>
      <c r="DS29" s="35"/>
      <c r="DT29" s="35"/>
      <c r="DU29" s="35"/>
      <c r="DV29" s="35"/>
      <c r="DW29" s="35"/>
      <c r="DX29" s="35"/>
      <c r="DY29" s="35"/>
      <c r="DZ29" s="35"/>
      <c r="EA29" s="35"/>
      <c r="EB29" s="35"/>
      <c r="EC29" s="35"/>
      <c r="ED29" s="35"/>
      <c r="EE29" s="35"/>
      <c r="EF29" s="35"/>
      <c r="EG29" s="35"/>
      <c r="EH29" s="35"/>
      <c r="EI29" s="35"/>
      <c r="EJ29" s="35"/>
      <c r="EK29" s="35"/>
      <c r="EL29" s="35"/>
      <c r="EM29" s="35"/>
      <c r="EN29" s="35"/>
      <c r="EO29" s="35"/>
      <c r="EP29" s="35"/>
      <c r="EQ29" s="35"/>
      <c r="ER29" s="35"/>
      <c r="ES29" s="35"/>
      <c r="ET29" s="35"/>
      <c r="EU29" s="35"/>
      <c r="EV29" s="35"/>
      <c r="EW29" s="35"/>
      <c r="EX29" s="35"/>
      <c r="EY29" s="35"/>
      <c r="EZ29" s="35"/>
      <c r="FA29" s="35"/>
      <c r="FB29" s="35"/>
      <c r="FC29" s="35"/>
      <c r="FD29" s="35"/>
      <c r="FE29" s="35"/>
      <c r="FF29" s="35"/>
      <c r="FG29" s="35"/>
      <c r="FH29" s="35"/>
      <c r="FI29" s="35"/>
      <c r="FJ29" s="35"/>
      <c r="FK29" s="35"/>
      <c r="FL29" s="35"/>
      <c r="FM29" s="35"/>
      <c r="FN29" s="35"/>
      <c r="FO29" s="35"/>
      <c r="FP29" s="35"/>
      <c r="FQ29" s="35"/>
      <c r="FR29" s="35"/>
      <c r="FS29" s="35"/>
      <c r="FT29" s="35"/>
      <c r="FU29" s="35"/>
      <c r="FV29" s="35"/>
      <c r="FW29" s="35"/>
      <c r="FX29" s="35"/>
      <c r="FY29" s="35"/>
      <c r="FZ29" s="35"/>
      <c r="GA29" s="35"/>
      <c r="GB29" s="35"/>
      <c r="GC29" s="35"/>
      <c r="GD29" s="35"/>
      <c r="GE29" s="35"/>
      <c r="GF29" s="35"/>
      <c r="GG29" s="35"/>
      <c r="GH29" s="35"/>
      <c r="GI29" s="35"/>
      <c r="GJ29" s="35"/>
      <c r="GK29" s="35"/>
      <c r="GL29" s="35"/>
      <c r="GM29" s="35"/>
      <c r="GN29" s="35"/>
      <c r="GO29" s="35"/>
      <c r="GP29" s="35"/>
      <c r="GQ29" s="35"/>
      <c r="GR29" s="35"/>
      <c r="GS29" s="35"/>
      <c r="GT29" s="35"/>
      <c r="GU29" s="35"/>
      <c r="GV29" s="35"/>
      <c r="GW29" s="35"/>
      <c r="GX29" s="35"/>
      <c r="GY29" s="35"/>
      <c r="GZ29" s="35"/>
      <c r="HA29" s="35"/>
      <c r="HB29" s="35"/>
      <c r="HC29" s="35"/>
      <c r="HD29" s="35"/>
      <c r="HE29" s="35"/>
      <c r="HF29" s="35"/>
      <c r="HG29" s="35"/>
      <c r="HH29" s="35"/>
      <c r="HI29" s="35"/>
      <c r="HJ29" s="35"/>
      <c r="HK29" s="35"/>
      <c r="HL29" s="35"/>
      <c r="HM29" s="35"/>
      <c r="HN29" s="35"/>
      <c r="HO29" s="35"/>
      <c r="HP29" s="35"/>
      <c r="HQ29" s="35"/>
      <c r="HR29" s="35"/>
      <c r="HS29" s="35"/>
      <c r="HT29" s="35"/>
      <c r="HU29" s="35"/>
      <c r="HV29" s="35"/>
      <c r="HW29" s="35"/>
      <c r="HX29" s="35"/>
      <c r="HY29" s="35"/>
      <c r="HZ29" s="35"/>
      <c r="IA29" s="40"/>
    </row>
    <row r="30" spans="1:235" s="3" customFormat="1" ht="24.95" customHeight="1">
      <c r="A30" s="16" t="s">
        <v>317</v>
      </c>
      <c r="B30" s="21">
        <v>0.24</v>
      </c>
      <c r="C30" s="21">
        <v>0.25</v>
      </c>
      <c r="D30" s="21">
        <v>0.26</v>
      </c>
      <c r="E30" s="21">
        <v>0.23</v>
      </c>
      <c r="F30" s="21">
        <v>0.26</v>
      </c>
      <c r="G30" s="21">
        <v>0.27</v>
      </c>
      <c r="H30" s="18"/>
      <c r="I30" s="18"/>
      <c r="J30" s="18"/>
      <c r="K30" s="32"/>
      <c r="L30" s="33" t="s">
        <v>298</v>
      </c>
      <c r="M30" s="18" t="s">
        <v>214</v>
      </c>
      <c r="N30" s="33"/>
      <c r="O30" s="35">
        <f t="shared" si="0"/>
        <v>0.23</v>
      </c>
      <c r="P30" s="35">
        <f t="shared" si="1"/>
        <v>0.27</v>
      </c>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c r="BP30" s="35"/>
      <c r="BQ30" s="35"/>
      <c r="BR30" s="35"/>
      <c r="BS30" s="35"/>
      <c r="BT30" s="35"/>
      <c r="BU30" s="35"/>
      <c r="BV30" s="35"/>
      <c r="BW30" s="35"/>
      <c r="BX30" s="35"/>
      <c r="BY30" s="35"/>
      <c r="BZ30" s="35"/>
      <c r="CA30" s="35"/>
      <c r="CB30" s="35"/>
      <c r="CC30" s="35"/>
      <c r="CD30" s="35"/>
      <c r="CE30" s="35"/>
      <c r="CF30" s="35"/>
      <c r="CG30" s="35"/>
      <c r="CH30" s="35"/>
      <c r="CI30" s="35"/>
      <c r="CJ30" s="35"/>
      <c r="CK30" s="35"/>
      <c r="CL30" s="35"/>
      <c r="CM30" s="35"/>
      <c r="CN30" s="35"/>
      <c r="CO30" s="35"/>
      <c r="CP30" s="35"/>
      <c r="CQ30" s="35"/>
      <c r="CR30" s="35"/>
      <c r="CS30" s="35"/>
      <c r="CT30" s="35"/>
      <c r="CU30" s="35"/>
      <c r="CV30" s="35"/>
      <c r="CW30" s="35"/>
      <c r="CX30" s="35"/>
      <c r="CY30" s="35"/>
      <c r="CZ30" s="35"/>
      <c r="DA30" s="35"/>
      <c r="DB30" s="35"/>
      <c r="DC30" s="35"/>
      <c r="DD30" s="35"/>
      <c r="DE30" s="35"/>
      <c r="DF30" s="35"/>
      <c r="DG30" s="35"/>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40"/>
    </row>
    <row r="31" spans="1:235" s="3" customFormat="1" ht="24.95" customHeight="1">
      <c r="A31" s="16" t="s">
        <v>318</v>
      </c>
      <c r="B31" s="20" t="s">
        <v>319</v>
      </c>
      <c r="C31" s="20" t="s">
        <v>320</v>
      </c>
      <c r="D31" s="20" t="s">
        <v>321</v>
      </c>
      <c r="E31" s="20" t="s">
        <v>322</v>
      </c>
      <c r="F31" s="18" t="s">
        <v>323</v>
      </c>
      <c r="G31" s="18" t="s">
        <v>324</v>
      </c>
      <c r="H31" s="18"/>
      <c r="I31" s="18"/>
      <c r="J31" s="18"/>
      <c r="K31" s="32"/>
      <c r="L31" s="33" t="s">
        <v>307</v>
      </c>
      <c r="M31" s="18" t="s">
        <v>214</v>
      </c>
      <c r="N31" s="33"/>
      <c r="O31" s="35">
        <f t="shared" si="0"/>
        <v>0</v>
      </c>
      <c r="P31" s="35">
        <f t="shared" si="1"/>
        <v>0</v>
      </c>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c r="BP31" s="35"/>
      <c r="BQ31" s="35"/>
      <c r="BR31" s="35"/>
      <c r="BS31" s="35"/>
      <c r="BT31" s="35"/>
      <c r="BU31" s="35"/>
      <c r="BV31" s="35"/>
      <c r="BW31" s="35"/>
      <c r="BX31" s="35"/>
      <c r="BY31" s="35"/>
      <c r="BZ31" s="35"/>
      <c r="CA31" s="35"/>
      <c r="CB31" s="35"/>
      <c r="CC31" s="35"/>
      <c r="CD31" s="35"/>
      <c r="CE31" s="35"/>
      <c r="CF31" s="35"/>
      <c r="CG31" s="35"/>
      <c r="CH31" s="35"/>
      <c r="CI31" s="35"/>
      <c r="CJ31" s="35"/>
      <c r="CK31" s="35"/>
      <c r="CL31" s="35"/>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c r="DY31" s="35"/>
      <c r="DZ31" s="35"/>
      <c r="EA31" s="35"/>
      <c r="EB31" s="35"/>
      <c r="EC31" s="35"/>
      <c r="ED31" s="35"/>
      <c r="EE31" s="35"/>
      <c r="EF31" s="35"/>
      <c r="EG31" s="35"/>
      <c r="EH31" s="35"/>
      <c r="EI31" s="35"/>
      <c r="EJ31" s="35"/>
      <c r="EK31" s="35"/>
      <c r="EL31" s="35"/>
      <c r="EM31" s="35"/>
      <c r="EN31" s="35"/>
      <c r="EO31" s="35"/>
      <c r="EP31" s="35"/>
      <c r="EQ31" s="35"/>
      <c r="ER31" s="35"/>
      <c r="ES31" s="35"/>
      <c r="ET31" s="35"/>
      <c r="EU31" s="35"/>
      <c r="EV31" s="35"/>
      <c r="EW31" s="35"/>
      <c r="EX31" s="35"/>
      <c r="EY31" s="35"/>
      <c r="EZ31" s="35"/>
      <c r="FA31" s="35"/>
      <c r="FB31" s="35"/>
      <c r="FC31" s="35"/>
      <c r="FD31" s="35"/>
      <c r="FE31" s="35"/>
      <c r="FF31" s="35"/>
      <c r="FG31" s="35"/>
      <c r="FH31" s="35"/>
      <c r="FI31" s="35"/>
      <c r="FJ31" s="35"/>
      <c r="FK31" s="35"/>
      <c r="FL31" s="35"/>
      <c r="FM31" s="35"/>
      <c r="FN31" s="35"/>
      <c r="FO31" s="35"/>
      <c r="FP31" s="35"/>
      <c r="FQ31" s="35"/>
      <c r="FR31" s="35"/>
      <c r="FS31" s="35"/>
      <c r="FT31" s="35"/>
      <c r="FU31" s="35"/>
      <c r="FV31" s="35"/>
      <c r="FW31" s="35"/>
      <c r="FX31" s="35"/>
      <c r="FY31" s="35"/>
      <c r="FZ31" s="35"/>
      <c r="GA31" s="35"/>
      <c r="GB31" s="35"/>
      <c r="GC31" s="35"/>
      <c r="GD31" s="35"/>
      <c r="GE31" s="35"/>
      <c r="GF31" s="35"/>
      <c r="GG31" s="35"/>
      <c r="GH31" s="35"/>
      <c r="GI31" s="35"/>
      <c r="GJ31" s="35"/>
      <c r="GK31" s="35"/>
      <c r="GL31" s="35"/>
      <c r="GM31" s="35"/>
      <c r="GN31" s="35"/>
      <c r="GO31" s="35"/>
      <c r="GP31" s="35"/>
      <c r="GQ31" s="35"/>
      <c r="GR31" s="35"/>
      <c r="GS31" s="35"/>
      <c r="GT31" s="35"/>
      <c r="GU31" s="35"/>
      <c r="GV31" s="35"/>
      <c r="GW31" s="35"/>
      <c r="GX31" s="35"/>
      <c r="GY31" s="35"/>
      <c r="GZ31" s="35"/>
      <c r="HA31" s="35"/>
      <c r="HB31" s="35"/>
      <c r="HC31" s="35"/>
      <c r="HD31" s="35"/>
      <c r="HE31" s="35"/>
      <c r="HF31" s="35"/>
      <c r="HG31" s="35"/>
      <c r="HH31" s="35"/>
      <c r="HI31" s="35"/>
      <c r="HJ31" s="35"/>
      <c r="HK31" s="35"/>
      <c r="HL31" s="35"/>
      <c r="HM31" s="35"/>
      <c r="HN31" s="35"/>
      <c r="HO31" s="35"/>
      <c r="HP31" s="35"/>
      <c r="HQ31" s="35"/>
      <c r="HR31" s="35"/>
      <c r="HS31" s="35"/>
      <c r="HT31" s="35"/>
      <c r="HU31" s="35"/>
      <c r="HV31" s="35"/>
      <c r="HW31" s="35"/>
      <c r="HX31" s="35"/>
      <c r="HY31" s="35"/>
      <c r="HZ31" s="35"/>
      <c r="IA31" s="40"/>
    </row>
    <row r="32" spans="1:235" s="3" customFormat="1" ht="24.95" customHeight="1">
      <c r="A32" s="16" t="s">
        <v>325</v>
      </c>
      <c r="B32" s="22" t="s">
        <v>326</v>
      </c>
      <c r="C32" s="23" t="s">
        <v>327</v>
      </c>
      <c r="D32" s="22" t="s">
        <v>328</v>
      </c>
      <c r="E32" s="22" t="s">
        <v>329</v>
      </c>
      <c r="F32" s="23" t="s">
        <v>330</v>
      </c>
      <c r="G32" s="23" t="s">
        <v>331</v>
      </c>
      <c r="H32" s="18"/>
      <c r="I32" s="18"/>
      <c r="J32" s="18"/>
      <c r="K32" s="32"/>
      <c r="L32" s="33" t="s">
        <v>298</v>
      </c>
      <c r="M32" s="18" t="s">
        <v>214</v>
      </c>
      <c r="N32" s="37" t="s">
        <v>332</v>
      </c>
      <c r="O32" s="35">
        <f t="shared" si="0"/>
        <v>0</v>
      </c>
      <c r="P32" s="35">
        <f t="shared" si="1"/>
        <v>0</v>
      </c>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c r="BM32" s="35"/>
      <c r="BN32" s="35"/>
      <c r="BO32" s="35"/>
      <c r="BP32" s="35"/>
      <c r="BQ32" s="35"/>
      <c r="BR32" s="35"/>
      <c r="BS32" s="35"/>
      <c r="BT32" s="35"/>
      <c r="BU32" s="35"/>
      <c r="BV32" s="35"/>
      <c r="BW32" s="35"/>
      <c r="BX32" s="35"/>
      <c r="BY32" s="35"/>
      <c r="BZ32" s="35"/>
      <c r="CA32" s="35"/>
      <c r="CB32" s="35"/>
      <c r="CC32" s="35"/>
      <c r="CD32" s="35"/>
      <c r="CE32" s="35"/>
      <c r="CF32" s="35"/>
      <c r="CG32" s="35"/>
      <c r="CH32" s="35"/>
      <c r="CI32" s="35"/>
      <c r="CJ32" s="35"/>
      <c r="CK32" s="35"/>
      <c r="CL32" s="35"/>
      <c r="CM32" s="35"/>
      <c r="CN32" s="35"/>
      <c r="CO32" s="35"/>
      <c r="CP32" s="35"/>
      <c r="CQ32" s="35"/>
      <c r="CR32" s="35"/>
      <c r="CS32" s="35"/>
      <c r="CT32" s="35"/>
      <c r="CU32" s="35"/>
      <c r="CV32" s="35"/>
      <c r="CW32" s="35"/>
      <c r="CX32" s="35"/>
      <c r="CY32" s="35"/>
      <c r="CZ32" s="35"/>
      <c r="DA32" s="35"/>
      <c r="DB32" s="35"/>
      <c r="DC32" s="35"/>
      <c r="DD32" s="35"/>
      <c r="DE32" s="35"/>
      <c r="DF32" s="35"/>
      <c r="DG32" s="35"/>
      <c r="DH32" s="35"/>
      <c r="DI32" s="35"/>
      <c r="DJ32" s="35"/>
      <c r="DK32" s="35"/>
      <c r="DL32" s="35"/>
      <c r="DM32" s="35"/>
      <c r="DN32" s="35"/>
      <c r="DO32" s="35"/>
      <c r="DP32" s="35"/>
      <c r="DQ32" s="35"/>
      <c r="DR32" s="35"/>
      <c r="DS32" s="35"/>
      <c r="DT32" s="35"/>
      <c r="DU32" s="35"/>
      <c r="DV32" s="35"/>
      <c r="DW32" s="35"/>
      <c r="DX32" s="35"/>
      <c r="DY32" s="35"/>
      <c r="DZ32" s="35"/>
      <c r="EA32" s="35"/>
      <c r="EB32" s="35"/>
      <c r="EC32" s="35"/>
      <c r="ED32" s="35"/>
      <c r="EE32" s="35"/>
      <c r="EF32" s="35"/>
      <c r="EG32" s="35"/>
      <c r="EH32" s="35"/>
      <c r="EI32" s="35"/>
      <c r="EJ32" s="35"/>
      <c r="EK32" s="35"/>
      <c r="EL32" s="35"/>
      <c r="EM32" s="35"/>
      <c r="EN32" s="35"/>
      <c r="EO32" s="35"/>
      <c r="EP32" s="35"/>
      <c r="EQ32" s="35"/>
      <c r="ER32" s="35"/>
      <c r="ES32" s="35"/>
      <c r="ET32" s="35"/>
      <c r="EU32" s="35"/>
      <c r="EV32" s="35"/>
      <c r="EW32" s="35"/>
      <c r="EX32" s="35"/>
      <c r="EY32" s="35"/>
      <c r="EZ32" s="35"/>
      <c r="FA32" s="35"/>
      <c r="FB32" s="35"/>
      <c r="FC32" s="35"/>
      <c r="FD32" s="35"/>
      <c r="FE32" s="35"/>
      <c r="FF32" s="35"/>
      <c r="FG32" s="35"/>
      <c r="FH32" s="35"/>
      <c r="FI32" s="35"/>
      <c r="FJ32" s="35"/>
      <c r="FK32" s="35"/>
      <c r="FL32" s="35"/>
      <c r="FM32" s="35"/>
      <c r="FN32" s="35"/>
      <c r="FO32" s="35"/>
      <c r="FP32" s="35"/>
      <c r="FQ32" s="35"/>
      <c r="FR32" s="35"/>
      <c r="FS32" s="35"/>
      <c r="FT32" s="35"/>
      <c r="FU32" s="35"/>
      <c r="FV32" s="35"/>
      <c r="FW32" s="35"/>
      <c r="FX32" s="35"/>
      <c r="FY32" s="35"/>
      <c r="FZ32" s="35"/>
      <c r="GA32" s="35"/>
      <c r="GB32" s="35"/>
      <c r="GC32" s="35"/>
      <c r="GD32" s="35"/>
      <c r="GE32" s="35"/>
      <c r="GF32" s="35"/>
      <c r="GG32" s="35"/>
      <c r="GH32" s="35"/>
      <c r="GI32" s="35"/>
      <c r="GJ32" s="35"/>
      <c r="GK32" s="35"/>
      <c r="GL32" s="35"/>
      <c r="GM32" s="35"/>
      <c r="GN32" s="35"/>
      <c r="GO32" s="35"/>
      <c r="GP32" s="35"/>
      <c r="GQ32" s="35"/>
      <c r="GR32" s="35"/>
      <c r="GS32" s="35"/>
      <c r="GT32" s="35"/>
      <c r="GU32" s="35"/>
      <c r="GV32" s="35"/>
      <c r="GW32" s="35"/>
      <c r="GX32" s="35"/>
      <c r="GY32" s="35"/>
      <c r="GZ32" s="35"/>
      <c r="HA32" s="35"/>
      <c r="HB32" s="35"/>
      <c r="HC32" s="35"/>
      <c r="HD32" s="35"/>
      <c r="HE32" s="35"/>
      <c r="HF32" s="35"/>
      <c r="HG32" s="35"/>
      <c r="HH32" s="35"/>
      <c r="HI32" s="35"/>
      <c r="HJ32" s="35"/>
      <c r="HK32" s="35"/>
      <c r="HL32" s="35"/>
      <c r="HM32" s="35"/>
      <c r="HN32" s="35"/>
      <c r="HO32" s="35"/>
      <c r="HP32" s="35"/>
      <c r="HQ32" s="35"/>
      <c r="HR32" s="35"/>
      <c r="HS32" s="35"/>
      <c r="HT32" s="35"/>
      <c r="HU32" s="35"/>
      <c r="HV32" s="35"/>
      <c r="HW32" s="35"/>
      <c r="HX32" s="35"/>
      <c r="HY32" s="35"/>
      <c r="HZ32" s="35"/>
      <c r="IA32" s="40"/>
    </row>
    <row r="33" spans="1:235" s="3" customFormat="1" ht="24.95" customHeight="1">
      <c r="A33" s="16" t="s">
        <v>333</v>
      </c>
      <c r="B33" s="20">
        <v>3.51</v>
      </c>
      <c r="C33" s="20">
        <v>3.53</v>
      </c>
      <c r="D33" s="20">
        <v>3.54</v>
      </c>
      <c r="E33" s="18">
        <v>3.52</v>
      </c>
      <c r="F33" s="18">
        <v>3.55</v>
      </c>
      <c r="G33" s="18">
        <v>3.52</v>
      </c>
      <c r="H33" s="18"/>
      <c r="I33" s="18"/>
      <c r="J33" s="18"/>
      <c r="K33" s="32"/>
      <c r="L33" s="33" t="s">
        <v>307</v>
      </c>
      <c r="M33" s="18" t="s">
        <v>214</v>
      </c>
      <c r="N33" s="33"/>
      <c r="O33" s="35">
        <f t="shared" si="0"/>
        <v>3.51</v>
      </c>
      <c r="P33" s="35">
        <f t="shared" si="1"/>
        <v>3.55</v>
      </c>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c r="BP33" s="35"/>
      <c r="BQ33" s="35"/>
      <c r="BR33" s="35"/>
      <c r="BS33" s="35"/>
      <c r="BT33" s="35"/>
      <c r="BU33" s="35"/>
      <c r="BV33" s="35"/>
      <c r="BW33" s="35"/>
      <c r="BX33" s="35"/>
      <c r="BY33" s="35"/>
      <c r="BZ33" s="35"/>
      <c r="CA33" s="35"/>
      <c r="CB33" s="35"/>
      <c r="CC33" s="35"/>
      <c r="CD33" s="35"/>
      <c r="CE33" s="35"/>
      <c r="CF33" s="35"/>
      <c r="CG33" s="35"/>
      <c r="CH33" s="35"/>
      <c r="CI33" s="35"/>
      <c r="CJ33" s="35"/>
      <c r="CK33" s="35"/>
      <c r="CL33" s="35"/>
      <c r="CM33" s="35"/>
      <c r="CN33" s="35"/>
      <c r="CO33" s="35"/>
      <c r="CP33" s="35"/>
      <c r="CQ33" s="35"/>
      <c r="CR33" s="35"/>
      <c r="CS33" s="35"/>
      <c r="CT33" s="35"/>
      <c r="CU33" s="35"/>
      <c r="CV33" s="35"/>
      <c r="CW33" s="35"/>
      <c r="CX33" s="35"/>
      <c r="CY33" s="35"/>
      <c r="CZ33" s="35"/>
      <c r="DA33" s="35"/>
      <c r="DB33" s="35"/>
      <c r="DC33" s="35"/>
      <c r="DD33" s="35"/>
      <c r="DE33" s="35"/>
      <c r="DF33" s="35"/>
      <c r="DG33" s="35"/>
      <c r="DH33" s="35"/>
      <c r="DI33" s="35"/>
      <c r="DJ33" s="35"/>
      <c r="DK33" s="35"/>
      <c r="DL33" s="35"/>
      <c r="DM33" s="35"/>
      <c r="DN33" s="35"/>
      <c r="DO33" s="35"/>
      <c r="DP33" s="35"/>
      <c r="DQ33" s="35"/>
      <c r="DR33" s="35"/>
      <c r="DS33" s="35"/>
      <c r="DT33" s="35"/>
      <c r="DU33" s="35"/>
      <c r="DV33" s="35"/>
      <c r="DW33" s="35"/>
      <c r="DX33" s="35"/>
      <c r="DY33" s="35"/>
      <c r="DZ33" s="35"/>
      <c r="EA33" s="35"/>
      <c r="EB33" s="35"/>
      <c r="EC33" s="35"/>
      <c r="ED33" s="35"/>
      <c r="EE33" s="35"/>
      <c r="EF33" s="35"/>
      <c r="EG33" s="35"/>
      <c r="EH33" s="35"/>
      <c r="EI33" s="35"/>
      <c r="EJ33" s="35"/>
      <c r="EK33" s="35"/>
      <c r="EL33" s="35"/>
      <c r="EM33" s="35"/>
      <c r="EN33" s="35"/>
      <c r="EO33" s="35"/>
      <c r="EP33" s="35"/>
      <c r="EQ33" s="35"/>
      <c r="ER33" s="35"/>
      <c r="ES33" s="35"/>
      <c r="ET33" s="35"/>
      <c r="EU33" s="35"/>
      <c r="EV33" s="35"/>
      <c r="EW33" s="35"/>
      <c r="EX33" s="35"/>
      <c r="EY33" s="35"/>
      <c r="EZ33" s="35"/>
      <c r="FA33" s="35"/>
      <c r="FB33" s="35"/>
      <c r="FC33" s="35"/>
      <c r="FD33" s="35"/>
      <c r="FE33" s="35"/>
      <c r="FF33" s="35"/>
      <c r="FG33" s="35"/>
      <c r="FH33" s="35"/>
      <c r="FI33" s="35"/>
      <c r="FJ33" s="35"/>
      <c r="FK33" s="35"/>
      <c r="FL33" s="35"/>
      <c r="FM33" s="35"/>
      <c r="FN33" s="35"/>
      <c r="FO33" s="35"/>
      <c r="FP33" s="35"/>
      <c r="FQ33" s="35"/>
      <c r="FR33" s="35"/>
      <c r="FS33" s="35"/>
      <c r="FT33" s="35"/>
      <c r="FU33" s="35"/>
      <c r="FV33" s="35"/>
      <c r="FW33" s="35"/>
      <c r="FX33" s="35"/>
      <c r="FY33" s="35"/>
      <c r="FZ33" s="35"/>
      <c r="GA33" s="35"/>
      <c r="GB33" s="35"/>
      <c r="GC33" s="35"/>
      <c r="GD33" s="35"/>
      <c r="GE33" s="35"/>
      <c r="GF33" s="35"/>
      <c r="GG33" s="35"/>
      <c r="GH33" s="35"/>
      <c r="GI33" s="35"/>
      <c r="GJ33" s="35"/>
      <c r="GK33" s="35"/>
      <c r="GL33" s="35"/>
      <c r="GM33" s="35"/>
      <c r="GN33" s="35"/>
      <c r="GO33" s="35"/>
      <c r="GP33" s="35"/>
      <c r="GQ33" s="35"/>
      <c r="GR33" s="35"/>
      <c r="GS33" s="35"/>
      <c r="GT33" s="35"/>
      <c r="GU33" s="35"/>
      <c r="GV33" s="35"/>
      <c r="GW33" s="35"/>
      <c r="GX33" s="35"/>
      <c r="GY33" s="35"/>
      <c r="GZ33" s="35"/>
      <c r="HA33" s="35"/>
      <c r="HB33" s="35"/>
      <c r="HC33" s="35"/>
      <c r="HD33" s="35"/>
      <c r="HE33" s="35"/>
      <c r="HF33" s="35"/>
      <c r="HG33" s="35"/>
      <c r="HH33" s="35"/>
      <c r="HI33" s="35"/>
      <c r="HJ33" s="35"/>
      <c r="HK33" s="35"/>
      <c r="HL33" s="35"/>
      <c r="HM33" s="35"/>
      <c r="HN33" s="35"/>
      <c r="HO33" s="35"/>
      <c r="HP33" s="35"/>
      <c r="HQ33" s="35"/>
      <c r="HR33" s="35"/>
      <c r="HS33" s="35"/>
      <c r="HT33" s="35"/>
      <c r="HU33" s="35"/>
      <c r="HV33" s="35"/>
      <c r="HW33" s="35"/>
      <c r="HX33" s="35"/>
      <c r="HY33" s="35"/>
      <c r="HZ33" s="35"/>
      <c r="IA33" s="40"/>
    </row>
    <row r="34" spans="1:235" s="3" customFormat="1" ht="24.95" customHeight="1">
      <c r="A34" s="16" t="s">
        <v>334</v>
      </c>
      <c r="B34" s="20">
        <v>1.5</v>
      </c>
      <c r="C34" s="20">
        <v>1.51</v>
      </c>
      <c r="D34" s="20">
        <v>1.49</v>
      </c>
      <c r="E34" s="18">
        <v>1.52</v>
      </c>
      <c r="F34" s="18">
        <v>1.53</v>
      </c>
      <c r="G34" s="20">
        <v>1.5</v>
      </c>
      <c r="H34" s="18"/>
      <c r="I34" s="18"/>
      <c r="J34" s="18"/>
      <c r="K34" s="32"/>
      <c r="L34" s="33" t="s">
        <v>307</v>
      </c>
      <c r="M34" s="18" t="s">
        <v>214</v>
      </c>
      <c r="N34" s="33"/>
      <c r="O34" s="35">
        <f t="shared" si="0"/>
        <v>1.49</v>
      </c>
      <c r="P34" s="35">
        <f t="shared" si="1"/>
        <v>1.53</v>
      </c>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c r="BP34" s="35"/>
      <c r="BQ34" s="35"/>
      <c r="BR34" s="35"/>
      <c r="BS34" s="35"/>
      <c r="BT34" s="35"/>
      <c r="BU34" s="35"/>
      <c r="BV34" s="35"/>
      <c r="BW34" s="35"/>
      <c r="BX34" s="35"/>
      <c r="BY34" s="35"/>
      <c r="BZ34" s="35"/>
      <c r="CA34" s="35"/>
      <c r="CB34" s="35"/>
      <c r="CC34" s="35"/>
      <c r="CD34" s="35"/>
      <c r="CE34" s="35"/>
      <c r="CF34" s="35"/>
      <c r="CG34" s="35"/>
      <c r="CH34" s="35"/>
      <c r="CI34" s="35"/>
      <c r="CJ34" s="35"/>
      <c r="CK34" s="35"/>
      <c r="CL34" s="35"/>
      <c r="CM34" s="35"/>
      <c r="CN34" s="35"/>
      <c r="CO34" s="35"/>
      <c r="CP34" s="35"/>
      <c r="CQ34" s="35"/>
      <c r="CR34" s="35"/>
      <c r="CS34" s="35"/>
      <c r="CT34" s="35"/>
      <c r="CU34" s="35"/>
      <c r="CV34" s="35"/>
      <c r="CW34" s="35"/>
      <c r="CX34" s="35"/>
      <c r="CY34" s="35"/>
      <c r="CZ34" s="35"/>
      <c r="DA34" s="35"/>
      <c r="DB34" s="35"/>
      <c r="DC34" s="35"/>
      <c r="DD34" s="35"/>
      <c r="DE34" s="35"/>
      <c r="DF34" s="35"/>
      <c r="DG34" s="35"/>
      <c r="DH34" s="35"/>
      <c r="DI34" s="35"/>
      <c r="DJ34" s="35"/>
      <c r="DK34" s="35"/>
      <c r="DL34" s="35"/>
      <c r="DM34" s="35"/>
      <c r="DN34" s="35"/>
      <c r="DO34" s="35"/>
      <c r="DP34" s="35"/>
      <c r="DQ34" s="35"/>
      <c r="DR34" s="35"/>
      <c r="DS34" s="35"/>
      <c r="DT34" s="35"/>
      <c r="DU34" s="35"/>
      <c r="DV34" s="35"/>
      <c r="DW34" s="35"/>
      <c r="DX34" s="35"/>
      <c r="DY34" s="35"/>
      <c r="DZ34" s="35"/>
      <c r="EA34" s="35"/>
      <c r="EB34" s="35"/>
      <c r="EC34" s="35"/>
      <c r="ED34" s="35"/>
      <c r="EE34" s="35"/>
      <c r="EF34" s="35"/>
      <c r="EG34" s="35"/>
      <c r="EH34" s="35"/>
      <c r="EI34" s="35"/>
      <c r="EJ34" s="35"/>
      <c r="EK34" s="35"/>
      <c r="EL34" s="35"/>
      <c r="EM34" s="35"/>
      <c r="EN34" s="35"/>
      <c r="EO34" s="35"/>
      <c r="EP34" s="35"/>
      <c r="EQ34" s="35"/>
      <c r="ER34" s="35"/>
      <c r="ES34" s="35"/>
      <c r="ET34" s="35"/>
      <c r="EU34" s="35"/>
      <c r="EV34" s="35"/>
      <c r="EW34" s="35"/>
      <c r="EX34" s="35"/>
      <c r="EY34" s="35"/>
      <c r="EZ34" s="35"/>
      <c r="FA34" s="35"/>
      <c r="FB34" s="35"/>
      <c r="FC34" s="35"/>
      <c r="FD34" s="35"/>
      <c r="FE34" s="35"/>
      <c r="FF34" s="35"/>
      <c r="FG34" s="35"/>
      <c r="FH34" s="35"/>
      <c r="FI34" s="35"/>
      <c r="FJ34" s="35"/>
      <c r="FK34" s="35"/>
      <c r="FL34" s="35"/>
      <c r="FM34" s="35"/>
      <c r="FN34" s="35"/>
      <c r="FO34" s="35"/>
      <c r="FP34" s="35"/>
      <c r="FQ34" s="35"/>
      <c r="FR34" s="35"/>
      <c r="FS34" s="35"/>
      <c r="FT34" s="35"/>
      <c r="FU34" s="35"/>
      <c r="FV34" s="35"/>
      <c r="FW34" s="35"/>
      <c r="FX34" s="35"/>
      <c r="FY34" s="35"/>
      <c r="FZ34" s="35"/>
      <c r="GA34" s="35"/>
      <c r="GB34" s="35"/>
      <c r="GC34" s="35"/>
      <c r="GD34" s="35"/>
      <c r="GE34" s="35"/>
      <c r="GF34" s="35"/>
      <c r="GG34" s="35"/>
      <c r="GH34" s="35"/>
      <c r="GI34" s="35"/>
      <c r="GJ34" s="35"/>
      <c r="GK34" s="35"/>
      <c r="GL34" s="35"/>
      <c r="GM34" s="35"/>
      <c r="GN34" s="35"/>
      <c r="GO34" s="35"/>
      <c r="GP34" s="35"/>
      <c r="GQ34" s="35"/>
      <c r="GR34" s="35"/>
      <c r="GS34" s="35"/>
      <c r="GT34" s="35"/>
      <c r="GU34" s="35"/>
      <c r="GV34" s="35"/>
      <c r="GW34" s="35"/>
      <c r="GX34" s="35"/>
      <c r="GY34" s="35"/>
      <c r="GZ34" s="35"/>
      <c r="HA34" s="35"/>
      <c r="HB34" s="35"/>
      <c r="HC34" s="35"/>
      <c r="HD34" s="35"/>
      <c r="HE34" s="35"/>
      <c r="HF34" s="35"/>
      <c r="HG34" s="35"/>
      <c r="HH34" s="35"/>
      <c r="HI34" s="35"/>
      <c r="HJ34" s="35"/>
      <c r="HK34" s="35"/>
      <c r="HL34" s="35"/>
      <c r="HM34" s="35"/>
      <c r="HN34" s="35"/>
      <c r="HO34" s="35"/>
      <c r="HP34" s="35"/>
      <c r="HQ34" s="35"/>
      <c r="HR34" s="35"/>
      <c r="HS34" s="35"/>
      <c r="HT34" s="35"/>
      <c r="HU34" s="35"/>
      <c r="HV34" s="35"/>
      <c r="HW34" s="35"/>
      <c r="HX34" s="35"/>
      <c r="HY34" s="35"/>
      <c r="HZ34" s="35"/>
      <c r="IA34" s="40"/>
    </row>
    <row r="35" spans="1:235" s="3" customFormat="1" ht="24.95" customHeight="1">
      <c r="A35" s="16" t="s">
        <v>335</v>
      </c>
      <c r="B35" s="20">
        <v>21.93</v>
      </c>
      <c r="C35" s="20">
        <v>21.94</v>
      </c>
      <c r="D35" s="20">
        <v>21.95</v>
      </c>
      <c r="E35" s="18">
        <v>21.96</v>
      </c>
      <c r="F35" s="18">
        <v>21.93</v>
      </c>
      <c r="G35" s="18">
        <v>21.95</v>
      </c>
      <c r="H35" s="18"/>
      <c r="I35" s="18"/>
      <c r="J35" s="18"/>
      <c r="K35" s="32"/>
      <c r="L35" s="33" t="s">
        <v>307</v>
      </c>
      <c r="M35" s="18" t="s">
        <v>214</v>
      </c>
      <c r="N35" s="33"/>
      <c r="O35" s="35">
        <f t="shared" si="0"/>
        <v>21.93</v>
      </c>
      <c r="P35" s="35">
        <f t="shared" si="1"/>
        <v>21.96</v>
      </c>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c r="BO35" s="35"/>
      <c r="BP35" s="35"/>
      <c r="BQ35" s="35"/>
      <c r="BR35" s="35"/>
      <c r="BS35" s="35"/>
      <c r="BT35" s="35"/>
      <c r="BU35" s="35"/>
      <c r="BV35" s="35"/>
      <c r="BW35" s="35"/>
      <c r="BX35" s="35"/>
      <c r="BY35" s="35"/>
      <c r="BZ35" s="35"/>
      <c r="CA35" s="35"/>
      <c r="CB35" s="35"/>
      <c r="CC35" s="35"/>
      <c r="CD35" s="35"/>
      <c r="CE35" s="35"/>
      <c r="CF35" s="35"/>
      <c r="CG35" s="35"/>
      <c r="CH35" s="35"/>
      <c r="CI35" s="35"/>
      <c r="CJ35" s="35"/>
      <c r="CK35" s="35"/>
      <c r="CL35" s="35"/>
      <c r="CM35" s="35"/>
      <c r="CN35" s="35"/>
      <c r="CO35" s="35"/>
      <c r="CP35" s="35"/>
      <c r="CQ35" s="35"/>
      <c r="CR35" s="35"/>
      <c r="CS35" s="35"/>
      <c r="CT35" s="35"/>
      <c r="CU35" s="35"/>
      <c r="CV35" s="35"/>
      <c r="CW35" s="35"/>
      <c r="CX35" s="35"/>
      <c r="CY35" s="35"/>
      <c r="CZ35" s="35"/>
      <c r="DA35" s="35"/>
      <c r="DB35" s="35"/>
      <c r="DC35" s="35"/>
      <c r="DD35" s="35"/>
      <c r="DE35" s="35"/>
      <c r="DF35" s="35"/>
      <c r="DG35" s="35"/>
      <c r="DH35" s="35"/>
      <c r="DI35" s="35"/>
      <c r="DJ35" s="35"/>
      <c r="DK35" s="35"/>
      <c r="DL35" s="35"/>
      <c r="DM35" s="35"/>
      <c r="DN35" s="35"/>
      <c r="DO35" s="35"/>
      <c r="DP35" s="35"/>
      <c r="DQ35" s="35"/>
      <c r="DR35" s="35"/>
      <c r="DS35" s="35"/>
      <c r="DT35" s="35"/>
      <c r="DU35" s="35"/>
      <c r="DV35" s="35"/>
      <c r="DW35" s="35"/>
      <c r="DX35" s="35"/>
      <c r="DY35" s="35"/>
      <c r="DZ35" s="35"/>
      <c r="EA35" s="35"/>
      <c r="EB35" s="35"/>
      <c r="EC35" s="35"/>
      <c r="ED35" s="35"/>
      <c r="EE35" s="35"/>
      <c r="EF35" s="35"/>
      <c r="EG35" s="35"/>
      <c r="EH35" s="35"/>
      <c r="EI35" s="35"/>
      <c r="EJ35" s="35"/>
      <c r="EK35" s="35"/>
      <c r="EL35" s="35"/>
      <c r="EM35" s="35"/>
      <c r="EN35" s="35"/>
      <c r="EO35" s="35"/>
      <c r="EP35" s="35"/>
      <c r="EQ35" s="35"/>
      <c r="ER35" s="35"/>
      <c r="ES35" s="35"/>
      <c r="ET35" s="35"/>
      <c r="EU35" s="35"/>
      <c r="EV35" s="35"/>
      <c r="EW35" s="35"/>
      <c r="EX35" s="35"/>
      <c r="EY35" s="35"/>
      <c r="EZ35" s="35"/>
      <c r="FA35" s="35"/>
      <c r="FB35" s="35"/>
      <c r="FC35" s="35"/>
      <c r="FD35" s="35"/>
      <c r="FE35" s="35"/>
      <c r="FF35" s="35"/>
      <c r="FG35" s="35"/>
      <c r="FH35" s="35"/>
      <c r="FI35" s="35"/>
      <c r="FJ35" s="35"/>
      <c r="FK35" s="35"/>
      <c r="FL35" s="35"/>
      <c r="FM35" s="35"/>
      <c r="FN35" s="35"/>
      <c r="FO35" s="35"/>
      <c r="FP35" s="35"/>
      <c r="FQ35" s="35"/>
      <c r="FR35" s="35"/>
      <c r="FS35" s="35"/>
      <c r="FT35" s="35"/>
      <c r="FU35" s="35"/>
      <c r="FV35" s="35"/>
      <c r="FW35" s="35"/>
      <c r="FX35" s="35"/>
      <c r="FY35" s="35"/>
      <c r="FZ35" s="35"/>
      <c r="GA35" s="35"/>
      <c r="GB35" s="35"/>
      <c r="GC35" s="35"/>
      <c r="GD35" s="35"/>
      <c r="GE35" s="35"/>
      <c r="GF35" s="35"/>
      <c r="GG35" s="35"/>
      <c r="GH35" s="35"/>
      <c r="GI35" s="35"/>
      <c r="GJ35" s="35"/>
      <c r="GK35" s="35"/>
      <c r="GL35" s="35"/>
      <c r="GM35" s="35"/>
      <c r="GN35" s="35"/>
      <c r="GO35" s="35"/>
      <c r="GP35" s="35"/>
      <c r="GQ35" s="35"/>
      <c r="GR35" s="35"/>
      <c r="GS35" s="35"/>
      <c r="GT35" s="35"/>
      <c r="GU35" s="35"/>
      <c r="GV35" s="35"/>
      <c r="GW35" s="35"/>
      <c r="GX35" s="35"/>
      <c r="GY35" s="35"/>
      <c r="GZ35" s="35"/>
      <c r="HA35" s="35"/>
      <c r="HB35" s="35"/>
      <c r="HC35" s="35"/>
      <c r="HD35" s="35"/>
      <c r="HE35" s="35"/>
      <c r="HF35" s="35"/>
      <c r="HG35" s="35"/>
      <c r="HH35" s="35"/>
      <c r="HI35" s="35"/>
      <c r="HJ35" s="35"/>
      <c r="HK35" s="35"/>
      <c r="HL35" s="35"/>
      <c r="HM35" s="35"/>
      <c r="HN35" s="35"/>
      <c r="HO35" s="35"/>
      <c r="HP35" s="35"/>
      <c r="HQ35" s="35"/>
      <c r="HR35" s="35"/>
      <c r="HS35" s="35"/>
      <c r="HT35" s="35"/>
      <c r="HU35" s="35"/>
      <c r="HV35" s="35"/>
      <c r="HW35" s="35"/>
      <c r="HX35" s="35"/>
      <c r="HY35" s="35"/>
      <c r="HZ35" s="35"/>
      <c r="IA35" s="40"/>
    </row>
    <row r="36" spans="1:235" s="3" customFormat="1" ht="24.95" customHeight="1">
      <c r="A36" s="16" t="s">
        <v>336</v>
      </c>
      <c r="B36" s="20">
        <v>14.47</v>
      </c>
      <c r="C36" s="20">
        <v>14.48</v>
      </c>
      <c r="D36" s="20">
        <v>14.52</v>
      </c>
      <c r="E36" s="18">
        <v>14.54</v>
      </c>
      <c r="F36" s="20">
        <v>14.5</v>
      </c>
      <c r="G36" s="18">
        <v>14.49</v>
      </c>
      <c r="H36" s="18"/>
      <c r="I36" s="18"/>
      <c r="J36" s="18"/>
      <c r="K36" s="32"/>
      <c r="L36" s="33" t="s">
        <v>307</v>
      </c>
      <c r="M36" s="18" t="s">
        <v>214</v>
      </c>
      <c r="N36" s="33"/>
      <c r="O36" s="35">
        <f t="shared" si="0"/>
        <v>14.47</v>
      </c>
      <c r="P36" s="35">
        <f t="shared" si="1"/>
        <v>14.54</v>
      </c>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c r="BN36" s="35"/>
      <c r="BO36" s="35"/>
      <c r="BP36" s="35"/>
      <c r="BQ36" s="35"/>
      <c r="BR36" s="35"/>
      <c r="BS36" s="35"/>
      <c r="BT36" s="35"/>
      <c r="BU36" s="35"/>
      <c r="BV36" s="35"/>
      <c r="BW36" s="35"/>
      <c r="BX36" s="35"/>
      <c r="BY36" s="35"/>
      <c r="BZ36" s="35"/>
      <c r="CA36" s="35"/>
      <c r="CB36" s="35"/>
      <c r="CC36" s="35"/>
      <c r="CD36" s="35"/>
      <c r="CE36" s="35"/>
      <c r="CF36" s="35"/>
      <c r="CG36" s="35"/>
      <c r="CH36" s="35"/>
      <c r="CI36" s="35"/>
      <c r="CJ36" s="35"/>
      <c r="CK36" s="35"/>
      <c r="CL36" s="35"/>
      <c r="CM36" s="35"/>
      <c r="CN36" s="35"/>
      <c r="CO36" s="35"/>
      <c r="CP36" s="35"/>
      <c r="CQ36" s="35"/>
      <c r="CR36" s="35"/>
      <c r="CS36" s="35"/>
      <c r="CT36" s="35"/>
      <c r="CU36" s="35"/>
      <c r="CV36" s="35"/>
      <c r="CW36" s="35"/>
      <c r="CX36" s="35"/>
      <c r="CY36" s="35"/>
      <c r="CZ36" s="35"/>
      <c r="DA36" s="35"/>
      <c r="DB36" s="35"/>
      <c r="DC36" s="35"/>
      <c r="DD36" s="35"/>
      <c r="DE36" s="35"/>
      <c r="DF36" s="35"/>
      <c r="DG36" s="35"/>
      <c r="DH36" s="35"/>
      <c r="DI36" s="35"/>
      <c r="DJ36" s="35"/>
      <c r="DK36" s="35"/>
      <c r="DL36" s="35"/>
      <c r="DM36" s="35"/>
      <c r="DN36" s="35"/>
      <c r="DO36" s="35"/>
      <c r="DP36" s="35"/>
      <c r="DQ36" s="35"/>
      <c r="DR36" s="35"/>
      <c r="DS36" s="35"/>
      <c r="DT36" s="35"/>
      <c r="DU36" s="35"/>
      <c r="DV36" s="35"/>
      <c r="DW36" s="35"/>
      <c r="DX36" s="35"/>
      <c r="DY36" s="35"/>
      <c r="DZ36" s="35"/>
      <c r="EA36" s="35"/>
      <c r="EB36" s="35"/>
      <c r="EC36" s="35"/>
      <c r="ED36" s="35"/>
      <c r="EE36" s="35"/>
      <c r="EF36" s="35"/>
      <c r="EG36" s="35"/>
      <c r="EH36" s="35"/>
      <c r="EI36" s="35"/>
      <c r="EJ36" s="35"/>
      <c r="EK36" s="35"/>
      <c r="EL36" s="35"/>
      <c r="EM36" s="35"/>
      <c r="EN36" s="35"/>
      <c r="EO36" s="35"/>
      <c r="EP36" s="35"/>
      <c r="EQ36" s="35"/>
      <c r="ER36" s="35"/>
      <c r="ES36" s="35"/>
      <c r="ET36" s="35"/>
      <c r="EU36" s="35"/>
      <c r="EV36" s="35"/>
      <c r="EW36" s="35"/>
      <c r="EX36" s="35"/>
      <c r="EY36" s="35"/>
      <c r="EZ36" s="35"/>
      <c r="FA36" s="35"/>
      <c r="FB36" s="35"/>
      <c r="FC36" s="35"/>
      <c r="FD36" s="35"/>
      <c r="FE36" s="35"/>
      <c r="FF36" s="35"/>
      <c r="FG36" s="35"/>
      <c r="FH36" s="35"/>
      <c r="FI36" s="35"/>
      <c r="FJ36" s="35"/>
      <c r="FK36" s="35"/>
      <c r="FL36" s="35"/>
      <c r="FM36" s="35"/>
      <c r="FN36" s="35"/>
      <c r="FO36" s="35"/>
      <c r="FP36" s="35"/>
      <c r="FQ36" s="35"/>
      <c r="FR36" s="35"/>
      <c r="FS36" s="35"/>
      <c r="FT36" s="35"/>
      <c r="FU36" s="35"/>
      <c r="FV36" s="35"/>
      <c r="FW36" s="35"/>
      <c r="FX36" s="35"/>
      <c r="FY36" s="35"/>
      <c r="FZ36" s="35"/>
      <c r="GA36" s="35"/>
      <c r="GB36" s="35"/>
      <c r="GC36" s="35"/>
      <c r="GD36" s="35"/>
      <c r="GE36" s="35"/>
      <c r="GF36" s="35"/>
      <c r="GG36" s="35"/>
      <c r="GH36" s="35"/>
      <c r="GI36" s="35"/>
      <c r="GJ36" s="35"/>
      <c r="GK36" s="35"/>
      <c r="GL36" s="35"/>
      <c r="GM36" s="35"/>
      <c r="GN36" s="35"/>
      <c r="GO36" s="35"/>
      <c r="GP36" s="35"/>
      <c r="GQ36" s="35"/>
      <c r="GR36" s="35"/>
      <c r="GS36" s="35"/>
      <c r="GT36" s="35"/>
      <c r="GU36" s="35"/>
      <c r="GV36" s="35"/>
      <c r="GW36" s="35"/>
      <c r="GX36" s="35"/>
      <c r="GY36" s="35"/>
      <c r="GZ36" s="35"/>
      <c r="HA36" s="35"/>
      <c r="HB36" s="35"/>
      <c r="HC36" s="35"/>
      <c r="HD36" s="35"/>
      <c r="HE36" s="35"/>
      <c r="HF36" s="35"/>
      <c r="HG36" s="35"/>
      <c r="HH36" s="35"/>
      <c r="HI36" s="35"/>
      <c r="HJ36" s="35"/>
      <c r="HK36" s="35"/>
      <c r="HL36" s="35"/>
      <c r="HM36" s="35"/>
      <c r="HN36" s="35"/>
      <c r="HO36" s="35"/>
      <c r="HP36" s="35"/>
      <c r="HQ36" s="35"/>
      <c r="HR36" s="35"/>
      <c r="HS36" s="35"/>
      <c r="HT36" s="35"/>
      <c r="HU36" s="35"/>
      <c r="HV36" s="35"/>
      <c r="HW36" s="35"/>
      <c r="HX36" s="35"/>
      <c r="HY36" s="35"/>
      <c r="HZ36" s="35"/>
      <c r="IA36" s="40"/>
    </row>
    <row r="37" spans="1:235" s="3" customFormat="1" ht="24.95" customHeight="1">
      <c r="A37" s="24" t="s">
        <v>337</v>
      </c>
      <c r="B37" s="25">
        <v>24.14</v>
      </c>
      <c r="C37" s="25">
        <v>24.13</v>
      </c>
      <c r="D37" s="25">
        <v>24.16</v>
      </c>
      <c r="E37" s="26">
        <v>24.15</v>
      </c>
      <c r="F37" s="26">
        <v>24.29</v>
      </c>
      <c r="G37" s="26">
        <v>24.14</v>
      </c>
      <c r="H37" s="26"/>
      <c r="I37" s="26"/>
      <c r="J37" s="26"/>
      <c r="K37" s="38"/>
      <c r="L37" s="39" t="s">
        <v>338</v>
      </c>
      <c r="M37" s="26" t="s">
        <v>214</v>
      </c>
      <c r="N37" s="39" t="s">
        <v>339</v>
      </c>
      <c r="O37" s="35">
        <f t="shared" si="0"/>
        <v>24.13</v>
      </c>
      <c r="P37" s="35">
        <f t="shared" si="1"/>
        <v>24.29</v>
      </c>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c r="BN37" s="35"/>
      <c r="BO37" s="35"/>
      <c r="BP37" s="35"/>
      <c r="BQ37" s="35"/>
      <c r="BR37" s="35"/>
      <c r="BS37" s="35"/>
      <c r="BT37" s="35"/>
      <c r="BU37" s="35"/>
      <c r="BV37" s="35"/>
      <c r="BW37" s="35"/>
      <c r="BX37" s="35"/>
      <c r="BY37" s="35"/>
      <c r="BZ37" s="35"/>
      <c r="CA37" s="35"/>
      <c r="CB37" s="35"/>
      <c r="CC37" s="35"/>
      <c r="CD37" s="35"/>
      <c r="CE37" s="35"/>
      <c r="CF37" s="35"/>
      <c r="CG37" s="35"/>
      <c r="CH37" s="35"/>
      <c r="CI37" s="35"/>
      <c r="CJ37" s="35"/>
      <c r="CK37" s="35"/>
      <c r="CL37" s="35"/>
      <c r="CM37" s="35"/>
      <c r="CN37" s="35"/>
      <c r="CO37" s="35"/>
      <c r="CP37" s="35"/>
      <c r="CQ37" s="35"/>
      <c r="CR37" s="35"/>
      <c r="CS37" s="35"/>
      <c r="CT37" s="35"/>
      <c r="CU37" s="35"/>
      <c r="CV37" s="35"/>
      <c r="CW37" s="35"/>
      <c r="CX37" s="35"/>
      <c r="CY37" s="35"/>
      <c r="CZ37" s="35"/>
      <c r="DA37" s="35"/>
      <c r="DB37" s="35"/>
      <c r="DC37" s="35"/>
      <c r="DD37" s="35"/>
      <c r="DE37" s="35"/>
      <c r="DF37" s="35"/>
      <c r="DG37" s="35"/>
      <c r="DH37" s="35"/>
      <c r="DI37" s="35"/>
      <c r="DJ37" s="35"/>
      <c r="DK37" s="35"/>
      <c r="DL37" s="35"/>
      <c r="DM37" s="35"/>
      <c r="DN37" s="35"/>
      <c r="DO37" s="35"/>
      <c r="DP37" s="35"/>
      <c r="DQ37" s="35"/>
      <c r="DR37" s="35"/>
      <c r="DS37" s="35"/>
      <c r="DT37" s="35"/>
      <c r="DU37" s="35"/>
      <c r="DV37" s="35"/>
      <c r="DW37" s="35"/>
      <c r="DX37" s="35"/>
      <c r="DY37" s="35"/>
      <c r="DZ37" s="35"/>
      <c r="EA37" s="35"/>
      <c r="EB37" s="35"/>
      <c r="EC37" s="35"/>
      <c r="ED37" s="35"/>
      <c r="EE37" s="35"/>
      <c r="EF37" s="35"/>
      <c r="EG37" s="35"/>
      <c r="EH37" s="35"/>
      <c r="EI37" s="35"/>
      <c r="EJ37" s="35"/>
      <c r="EK37" s="35"/>
      <c r="EL37" s="35"/>
      <c r="EM37" s="35"/>
      <c r="EN37" s="35"/>
      <c r="EO37" s="35"/>
      <c r="EP37" s="35"/>
      <c r="EQ37" s="35"/>
      <c r="ER37" s="35"/>
      <c r="ES37" s="35"/>
      <c r="ET37" s="35"/>
      <c r="EU37" s="35"/>
      <c r="EV37" s="35"/>
      <c r="EW37" s="35"/>
      <c r="EX37" s="35"/>
      <c r="EY37" s="35"/>
      <c r="EZ37" s="35"/>
      <c r="FA37" s="35"/>
      <c r="FB37" s="35"/>
      <c r="FC37" s="35"/>
      <c r="FD37" s="35"/>
      <c r="FE37" s="35"/>
      <c r="FF37" s="35"/>
      <c r="FG37" s="35"/>
      <c r="FH37" s="35"/>
      <c r="FI37" s="35"/>
      <c r="FJ37" s="35"/>
      <c r="FK37" s="35"/>
      <c r="FL37" s="35"/>
      <c r="FM37" s="35"/>
      <c r="FN37" s="35"/>
      <c r="FO37" s="35"/>
      <c r="FP37" s="35"/>
      <c r="FQ37" s="35"/>
      <c r="FR37" s="35"/>
      <c r="FS37" s="35"/>
      <c r="FT37" s="35"/>
      <c r="FU37" s="35"/>
      <c r="FV37" s="35"/>
      <c r="FW37" s="35"/>
      <c r="FX37" s="35"/>
      <c r="FY37" s="35"/>
      <c r="FZ37" s="35"/>
      <c r="GA37" s="35"/>
      <c r="GB37" s="35"/>
      <c r="GC37" s="35"/>
      <c r="GD37" s="35"/>
      <c r="GE37" s="35"/>
      <c r="GF37" s="35"/>
      <c r="GG37" s="35"/>
      <c r="GH37" s="35"/>
      <c r="GI37" s="35"/>
      <c r="GJ37" s="35"/>
      <c r="GK37" s="35"/>
      <c r="GL37" s="35"/>
      <c r="GM37" s="35"/>
      <c r="GN37" s="35"/>
      <c r="GO37" s="35"/>
      <c r="GP37" s="35"/>
      <c r="GQ37" s="35"/>
      <c r="GR37" s="35"/>
      <c r="GS37" s="35"/>
      <c r="GT37" s="35"/>
      <c r="GU37" s="35"/>
      <c r="GV37" s="35"/>
      <c r="GW37" s="35"/>
      <c r="GX37" s="35"/>
      <c r="GY37" s="35"/>
      <c r="GZ37" s="35"/>
      <c r="HA37" s="35"/>
      <c r="HB37" s="35"/>
      <c r="HC37" s="35"/>
      <c r="HD37" s="35"/>
      <c r="HE37" s="35"/>
      <c r="HF37" s="35"/>
      <c r="HG37" s="35"/>
      <c r="HH37" s="35"/>
      <c r="HI37" s="35"/>
      <c r="HJ37" s="35"/>
      <c r="HK37" s="35"/>
      <c r="HL37" s="35"/>
      <c r="HM37" s="35"/>
      <c r="HN37" s="35"/>
      <c r="HO37" s="35"/>
      <c r="HP37" s="35"/>
      <c r="HQ37" s="35"/>
      <c r="HR37" s="35"/>
      <c r="HS37" s="35"/>
      <c r="HT37" s="35"/>
      <c r="HU37" s="35"/>
      <c r="HV37" s="35"/>
      <c r="HW37" s="35"/>
      <c r="HX37" s="35"/>
      <c r="HY37" s="35"/>
      <c r="HZ37" s="35"/>
      <c r="IA37" s="40"/>
    </row>
    <row r="38" spans="1:235" s="3" customFormat="1" ht="24.95" customHeight="1">
      <c r="A38" s="24" t="s">
        <v>340</v>
      </c>
      <c r="B38" s="25">
        <v>5.86</v>
      </c>
      <c r="C38" s="25">
        <v>5.87</v>
      </c>
      <c r="D38" s="25">
        <v>5.77</v>
      </c>
      <c r="E38" s="26">
        <v>5.91</v>
      </c>
      <c r="F38" s="26">
        <v>5.78</v>
      </c>
      <c r="G38" s="26">
        <v>5.88</v>
      </c>
      <c r="H38" s="26"/>
      <c r="I38" s="26"/>
      <c r="J38" s="26"/>
      <c r="K38" s="38"/>
      <c r="L38" s="39" t="s">
        <v>338</v>
      </c>
      <c r="M38" s="26" t="s">
        <v>214</v>
      </c>
      <c r="N38" s="39" t="s">
        <v>339</v>
      </c>
      <c r="O38" s="35">
        <f t="shared" si="0"/>
        <v>5.77</v>
      </c>
      <c r="P38" s="35">
        <f t="shared" si="1"/>
        <v>5.91</v>
      </c>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c r="BM38" s="35"/>
      <c r="BN38" s="35"/>
      <c r="BO38" s="35"/>
      <c r="BP38" s="35"/>
      <c r="BQ38" s="35"/>
      <c r="BR38" s="35"/>
      <c r="BS38" s="35"/>
      <c r="BT38" s="35"/>
      <c r="BU38" s="35"/>
      <c r="BV38" s="35"/>
      <c r="BW38" s="35"/>
      <c r="BX38" s="35"/>
      <c r="BY38" s="35"/>
      <c r="BZ38" s="35"/>
      <c r="CA38" s="35"/>
      <c r="CB38" s="35"/>
      <c r="CC38" s="35"/>
      <c r="CD38" s="35"/>
      <c r="CE38" s="35"/>
      <c r="CF38" s="35"/>
      <c r="CG38" s="35"/>
      <c r="CH38" s="35"/>
      <c r="CI38" s="35"/>
      <c r="CJ38" s="35"/>
      <c r="CK38" s="35"/>
      <c r="CL38" s="35"/>
      <c r="CM38" s="35"/>
      <c r="CN38" s="35"/>
      <c r="CO38" s="35"/>
      <c r="CP38" s="35"/>
      <c r="CQ38" s="35"/>
      <c r="CR38" s="35"/>
      <c r="CS38" s="35"/>
      <c r="CT38" s="35"/>
      <c r="CU38" s="35"/>
      <c r="CV38" s="35"/>
      <c r="CW38" s="35"/>
      <c r="CX38" s="35"/>
      <c r="CY38" s="35"/>
      <c r="CZ38" s="35"/>
      <c r="DA38" s="35"/>
      <c r="DB38" s="35"/>
      <c r="DC38" s="35"/>
      <c r="DD38" s="35"/>
      <c r="DE38" s="35"/>
      <c r="DF38" s="35"/>
      <c r="DG38" s="35"/>
      <c r="DH38" s="35"/>
      <c r="DI38" s="35"/>
      <c r="DJ38" s="35"/>
      <c r="DK38" s="35"/>
      <c r="DL38" s="35"/>
      <c r="DM38" s="35"/>
      <c r="DN38" s="35"/>
      <c r="DO38" s="35"/>
      <c r="DP38" s="35"/>
      <c r="DQ38" s="35"/>
      <c r="DR38" s="35"/>
      <c r="DS38" s="35"/>
      <c r="DT38" s="35"/>
      <c r="DU38" s="35"/>
      <c r="DV38" s="35"/>
      <c r="DW38" s="35"/>
      <c r="DX38" s="35"/>
      <c r="DY38" s="35"/>
      <c r="DZ38" s="35"/>
      <c r="EA38" s="35"/>
      <c r="EB38" s="35"/>
      <c r="EC38" s="35"/>
      <c r="ED38" s="35"/>
      <c r="EE38" s="35"/>
      <c r="EF38" s="35"/>
      <c r="EG38" s="35"/>
      <c r="EH38" s="35"/>
      <c r="EI38" s="35"/>
      <c r="EJ38" s="35"/>
      <c r="EK38" s="35"/>
      <c r="EL38" s="35"/>
      <c r="EM38" s="35"/>
      <c r="EN38" s="35"/>
      <c r="EO38" s="35"/>
      <c r="EP38" s="35"/>
      <c r="EQ38" s="35"/>
      <c r="ER38" s="35"/>
      <c r="ES38" s="35"/>
      <c r="ET38" s="35"/>
      <c r="EU38" s="35"/>
      <c r="EV38" s="35"/>
      <c r="EW38" s="35"/>
      <c r="EX38" s="35"/>
      <c r="EY38" s="35"/>
      <c r="EZ38" s="35"/>
      <c r="FA38" s="35"/>
      <c r="FB38" s="35"/>
      <c r="FC38" s="35"/>
      <c r="FD38" s="35"/>
      <c r="FE38" s="35"/>
      <c r="FF38" s="35"/>
      <c r="FG38" s="35"/>
      <c r="FH38" s="35"/>
      <c r="FI38" s="35"/>
      <c r="FJ38" s="35"/>
      <c r="FK38" s="35"/>
      <c r="FL38" s="35"/>
      <c r="FM38" s="35"/>
      <c r="FN38" s="35"/>
      <c r="FO38" s="35"/>
      <c r="FP38" s="35"/>
      <c r="FQ38" s="35"/>
      <c r="FR38" s="35"/>
      <c r="FS38" s="35"/>
      <c r="FT38" s="35"/>
      <c r="FU38" s="35"/>
      <c r="FV38" s="35"/>
      <c r="FW38" s="35"/>
      <c r="FX38" s="35"/>
      <c r="FY38" s="35"/>
      <c r="FZ38" s="35"/>
      <c r="GA38" s="35"/>
      <c r="GB38" s="35"/>
      <c r="GC38" s="35"/>
      <c r="GD38" s="35"/>
      <c r="GE38" s="35"/>
      <c r="GF38" s="35"/>
      <c r="GG38" s="35"/>
      <c r="GH38" s="35"/>
      <c r="GI38" s="35"/>
      <c r="GJ38" s="35"/>
      <c r="GK38" s="35"/>
      <c r="GL38" s="35"/>
      <c r="GM38" s="35"/>
      <c r="GN38" s="35"/>
      <c r="GO38" s="35"/>
      <c r="GP38" s="35"/>
      <c r="GQ38" s="35"/>
      <c r="GR38" s="35"/>
      <c r="GS38" s="35"/>
      <c r="GT38" s="35"/>
      <c r="GU38" s="35"/>
      <c r="GV38" s="35"/>
      <c r="GW38" s="35"/>
      <c r="GX38" s="35"/>
      <c r="GY38" s="35"/>
      <c r="GZ38" s="35"/>
      <c r="HA38" s="35"/>
      <c r="HB38" s="35"/>
      <c r="HC38" s="35"/>
      <c r="HD38" s="35"/>
      <c r="HE38" s="35"/>
      <c r="HF38" s="35"/>
      <c r="HG38" s="35"/>
      <c r="HH38" s="35"/>
      <c r="HI38" s="35"/>
      <c r="HJ38" s="35"/>
      <c r="HK38" s="35"/>
      <c r="HL38" s="35"/>
      <c r="HM38" s="35"/>
      <c r="HN38" s="35"/>
      <c r="HO38" s="35"/>
      <c r="HP38" s="35"/>
      <c r="HQ38" s="35"/>
      <c r="HR38" s="35"/>
      <c r="HS38" s="35"/>
      <c r="HT38" s="35"/>
      <c r="HU38" s="35"/>
      <c r="HV38" s="35"/>
      <c r="HW38" s="35"/>
      <c r="HX38" s="35"/>
      <c r="HY38" s="35"/>
      <c r="HZ38" s="35"/>
      <c r="IA38" s="40"/>
    </row>
    <row r="39" spans="1:235" s="3" customFormat="1" ht="24.95" customHeight="1">
      <c r="A39" s="24" t="s">
        <v>341</v>
      </c>
      <c r="B39" s="27">
        <v>4.21</v>
      </c>
      <c r="C39" s="27">
        <v>4.22</v>
      </c>
      <c r="D39" s="27">
        <v>4.18</v>
      </c>
      <c r="E39" s="27">
        <v>4.1900000000000004</v>
      </c>
      <c r="F39" s="27">
        <v>4.2300000000000004</v>
      </c>
      <c r="G39" s="27">
        <v>4.2</v>
      </c>
      <c r="H39" s="26"/>
      <c r="I39" s="26"/>
      <c r="J39" s="26"/>
      <c r="K39" s="38"/>
      <c r="L39" s="39" t="s">
        <v>307</v>
      </c>
      <c r="M39" s="26" t="s">
        <v>214</v>
      </c>
      <c r="N39" s="39" t="s">
        <v>339</v>
      </c>
      <c r="O39" s="35">
        <f t="shared" si="0"/>
        <v>4.18</v>
      </c>
      <c r="P39" s="35">
        <f t="shared" si="1"/>
        <v>4.2300000000000004</v>
      </c>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c r="CQ39" s="35"/>
      <c r="CR39" s="35"/>
      <c r="CS39" s="35"/>
      <c r="CT39" s="35"/>
      <c r="CU39" s="35"/>
      <c r="CV39" s="35"/>
      <c r="CW39" s="35"/>
      <c r="CX39" s="35"/>
      <c r="CY39" s="35"/>
      <c r="CZ39" s="35"/>
      <c r="DA39" s="35"/>
      <c r="DB39" s="35"/>
      <c r="DC39" s="35"/>
      <c r="DD39" s="35"/>
      <c r="DE39" s="35"/>
      <c r="DF39" s="35"/>
      <c r="DG39" s="35"/>
      <c r="DH39" s="35"/>
      <c r="DI39" s="35"/>
      <c r="DJ39" s="35"/>
      <c r="DK39" s="35"/>
      <c r="DL39" s="35"/>
      <c r="DM39" s="35"/>
      <c r="DN39" s="35"/>
      <c r="DO39" s="35"/>
      <c r="DP39" s="35"/>
      <c r="DQ39" s="35"/>
      <c r="DR39" s="35"/>
      <c r="DS39" s="35"/>
      <c r="DT39" s="35"/>
      <c r="DU39" s="35"/>
      <c r="DV39" s="35"/>
      <c r="DW39" s="35"/>
      <c r="DX39" s="35"/>
      <c r="DY39" s="35"/>
      <c r="DZ39" s="35"/>
      <c r="EA39" s="35"/>
      <c r="EB39" s="35"/>
      <c r="EC39" s="35"/>
      <c r="ED39" s="35"/>
      <c r="EE39" s="35"/>
      <c r="EF39" s="35"/>
      <c r="EG39" s="35"/>
      <c r="EH39" s="35"/>
      <c r="EI39" s="35"/>
      <c r="EJ39" s="35"/>
      <c r="EK39" s="35"/>
      <c r="EL39" s="35"/>
      <c r="EM39" s="35"/>
      <c r="EN39" s="35"/>
      <c r="EO39" s="35"/>
      <c r="EP39" s="35"/>
      <c r="EQ39" s="35"/>
      <c r="ER39" s="35"/>
      <c r="ES39" s="35"/>
      <c r="ET39" s="35"/>
      <c r="EU39" s="35"/>
      <c r="EV39" s="35"/>
      <c r="EW39" s="35"/>
      <c r="EX39" s="35"/>
      <c r="EY39" s="35"/>
      <c r="EZ39" s="35"/>
      <c r="FA39" s="35"/>
      <c r="FB39" s="35"/>
      <c r="FC39" s="35"/>
      <c r="FD39" s="35"/>
      <c r="FE39" s="35"/>
      <c r="FF39" s="35"/>
      <c r="FG39" s="35"/>
      <c r="FH39" s="35"/>
      <c r="FI39" s="35"/>
      <c r="FJ39" s="35"/>
      <c r="FK39" s="35"/>
      <c r="FL39" s="35"/>
      <c r="FM39" s="35"/>
      <c r="FN39" s="35"/>
      <c r="FO39" s="35"/>
      <c r="FP39" s="35"/>
      <c r="FQ39" s="35"/>
      <c r="FR39" s="35"/>
      <c r="FS39" s="35"/>
      <c r="FT39" s="35"/>
      <c r="FU39" s="35"/>
      <c r="FV39" s="35"/>
      <c r="FW39" s="35"/>
      <c r="FX39" s="35"/>
      <c r="FY39" s="35"/>
      <c r="FZ39" s="35"/>
      <c r="GA39" s="35"/>
      <c r="GB39" s="35"/>
      <c r="GC39" s="35"/>
      <c r="GD39" s="35"/>
      <c r="GE39" s="35"/>
      <c r="GF39" s="35"/>
      <c r="GG39" s="35"/>
      <c r="GH39" s="35"/>
      <c r="GI39" s="35"/>
      <c r="GJ39" s="35"/>
      <c r="GK39" s="35"/>
      <c r="GL39" s="35"/>
      <c r="GM39" s="35"/>
      <c r="GN39" s="35"/>
      <c r="GO39" s="35"/>
      <c r="GP39" s="35"/>
      <c r="GQ39" s="35"/>
      <c r="GR39" s="35"/>
      <c r="GS39" s="35"/>
      <c r="GT39" s="35"/>
      <c r="GU39" s="35"/>
      <c r="GV39" s="35"/>
      <c r="GW39" s="35"/>
      <c r="GX39" s="35"/>
      <c r="GY39" s="35"/>
      <c r="GZ39" s="35"/>
      <c r="HA39" s="35"/>
      <c r="HB39" s="35"/>
      <c r="HC39" s="35"/>
      <c r="HD39" s="35"/>
      <c r="HE39" s="35"/>
      <c r="HF39" s="35"/>
      <c r="HG39" s="35"/>
      <c r="HH39" s="35"/>
      <c r="HI39" s="35"/>
      <c r="HJ39" s="35"/>
      <c r="HK39" s="35"/>
      <c r="HL39" s="35"/>
      <c r="HM39" s="35"/>
      <c r="HN39" s="35"/>
      <c r="HO39" s="35"/>
      <c r="HP39" s="35"/>
      <c r="HQ39" s="35"/>
      <c r="HR39" s="35"/>
      <c r="HS39" s="35"/>
      <c r="HT39" s="35"/>
      <c r="HU39" s="35"/>
      <c r="HV39" s="35"/>
      <c r="HW39" s="35"/>
      <c r="HX39" s="35"/>
      <c r="HY39" s="35"/>
      <c r="HZ39" s="35"/>
      <c r="IA39" s="40"/>
    </row>
    <row r="40" spans="1:235" s="3" customFormat="1" ht="24.95" customHeight="1">
      <c r="A40" s="24" t="s">
        <v>342</v>
      </c>
      <c r="B40" s="25">
        <v>3.19</v>
      </c>
      <c r="C40" s="25">
        <v>3.18</v>
      </c>
      <c r="D40" s="25">
        <v>3.2</v>
      </c>
      <c r="E40" s="26">
        <v>3.21</v>
      </c>
      <c r="F40" s="26">
        <v>3.22</v>
      </c>
      <c r="G40" s="26">
        <v>3.19</v>
      </c>
      <c r="H40" s="26"/>
      <c r="I40" s="26"/>
      <c r="J40" s="26"/>
      <c r="K40" s="38"/>
      <c r="L40" s="39" t="s">
        <v>307</v>
      </c>
      <c r="M40" s="26" t="s">
        <v>214</v>
      </c>
      <c r="N40" s="39" t="s">
        <v>339</v>
      </c>
      <c r="O40" s="35">
        <f t="shared" si="0"/>
        <v>3.18</v>
      </c>
      <c r="P40" s="35">
        <f t="shared" si="1"/>
        <v>3.22</v>
      </c>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c r="CQ40" s="35"/>
      <c r="CR40" s="35"/>
      <c r="CS40" s="35"/>
      <c r="CT40" s="35"/>
      <c r="CU40" s="35"/>
      <c r="CV40" s="35"/>
      <c r="CW40" s="35"/>
      <c r="CX40" s="35"/>
      <c r="CY40" s="35"/>
      <c r="CZ40" s="35"/>
      <c r="DA40" s="35"/>
      <c r="DB40" s="35"/>
      <c r="DC40" s="35"/>
      <c r="DD40" s="35"/>
      <c r="DE40" s="35"/>
      <c r="DF40" s="35"/>
      <c r="DG40" s="35"/>
      <c r="DH40" s="35"/>
      <c r="DI40" s="35"/>
      <c r="DJ40" s="35"/>
      <c r="DK40" s="35"/>
      <c r="DL40" s="35"/>
      <c r="DM40" s="35"/>
      <c r="DN40" s="35"/>
      <c r="DO40" s="35"/>
      <c r="DP40" s="35"/>
      <c r="DQ40" s="35"/>
      <c r="DR40" s="35"/>
      <c r="DS40" s="35"/>
      <c r="DT40" s="35"/>
      <c r="DU40" s="35"/>
      <c r="DV40" s="35"/>
      <c r="DW40" s="35"/>
      <c r="DX40" s="35"/>
      <c r="DY40" s="35"/>
      <c r="DZ40" s="35"/>
      <c r="EA40" s="35"/>
      <c r="EB40" s="35"/>
      <c r="EC40" s="35"/>
      <c r="ED40" s="35"/>
      <c r="EE40" s="35"/>
      <c r="EF40" s="35"/>
      <c r="EG40" s="35"/>
      <c r="EH40" s="35"/>
      <c r="EI40" s="35"/>
      <c r="EJ40" s="35"/>
      <c r="EK40" s="35"/>
      <c r="EL40" s="35"/>
      <c r="EM40" s="35"/>
      <c r="EN40" s="35"/>
      <c r="EO40" s="35"/>
      <c r="EP40" s="35"/>
      <c r="EQ40" s="35"/>
      <c r="ER40" s="35"/>
      <c r="ES40" s="35"/>
      <c r="ET40" s="35"/>
      <c r="EU40" s="35"/>
      <c r="EV40" s="35"/>
      <c r="EW40" s="35"/>
      <c r="EX40" s="35"/>
      <c r="EY40" s="35"/>
      <c r="EZ40" s="35"/>
      <c r="FA40" s="35"/>
      <c r="FB40" s="35"/>
      <c r="FC40" s="35"/>
      <c r="FD40" s="35"/>
      <c r="FE40" s="35"/>
      <c r="FF40" s="35"/>
      <c r="FG40" s="35"/>
      <c r="FH40" s="35"/>
      <c r="FI40" s="35"/>
      <c r="FJ40" s="35"/>
      <c r="FK40" s="35"/>
      <c r="FL40" s="35"/>
      <c r="FM40" s="35"/>
      <c r="FN40" s="35"/>
      <c r="FO40" s="35"/>
      <c r="FP40" s="35"/>
      <c r="FQ40" s="35"/>
      <c r="FR40" s="35"/>
      <c r="FS40" s="35"/>
      <c r="FT40" s="35"/>
      <c r="FU40" s="35"/>
      <c r="FV40" s="35"/>
      <c r="FW40" s="35"/>
      <c r="FX40" s="35"/>
      <c r="FY40" s="35"/>
      <c r="FZ40" s="35"/>
      <c r="GA40" s="35"/>
      <c r="GB40" s="35"/>
      <c r="GC40" s="35"/>
      <c r="GD40" s="35"/>
      <c r="GE40" s="35"/>
      <c r="GF40" s="35"/>
      <c r="GG40" s="35"/>
      <c r="GH40" s="35"/>
      <c r="GI40" s="35"/>
      <c r="GJ40" s="35"/>
      <c r="GK40" s="35"/>
      <c r="GL40" s="35"/>
      <c r="GM40" s="35"/>
      <c r="GN40" s="35"/>
      <c r="GO40" s="35"/>
      <c r="GP40" s="35"/>
      <c r="GQ40" s="35"/>
      <c r="GR40" s="35"/>
      <c r="GS40" s="35"/>
      <c r="GT40" s="35"/>
      <c r="GU40" s="35"/>
      <c r="GV40" s="35"/>
      <c r="GW40" s="35"/>
      <c r="GX40" s="35"/>
      <c r="GY40" s="35"/>
      <c r="GZ40" s="35"/>
      <c r="HA40" s="35"/>
      <c r="HB40" s="35"/>
      <c r="HC40" s="35"/>
      <c r="HD40" s="35"/>
      <c r="HE40" s="35"/>
      <c r="HF40" s="35"/>
      <c r="HG40" s="35"/>
      <c r="HH40" s="35"/>
      <c r="HI40" s="35"/>
      <c r="HJ40" s="35"/>
      <c r="HK40" s="35"/>
      <c r="HL40" s="35"/>
      <c r="HM40" s="35"/>
      <c r="HN40" s="35"/>
      <c r="HO40" s="35"/>
      <c r="HP40" s="35"/>
      <c r="HQ40" s="35"/>
      <c r="HR40" s="35"/>
      <c r="HS40" s="35"/>
      <c r="HT40" s="35"/>
      <c r="HU40" s="35"/>
      <c r="HV40" s="35"/>
      <c r="HW40" s="35"/>
      <c r="HX40" s="35"/>
      <c r="HY40" s="35"/>
      <c r="HZ40" s="35"/>
      <c r="IA40" s="40"/>
    </row>
    <row r="41" spans="1:235" s="3" customFormat="1" ht="24.95" customHeight="1">
      <c r="A41" s="16" t="s">
        <v>343</v>
      </c>
      <c r="B41" s="20">
        <v>1.1000000000000001</v>
      </c>
      <c r="C41" s="20">
        <v>1.22</v>
      </c>
      <c r="D41" s="20">
        <v>1.18</v>
      </c>
      <c r="E41" s="18">
        <v>1.1499999999999999</v>
      </c>
      <c r="F41" s="18">
        <v>1.1399999999999999</v>
      </c>
      <c r="G41" s="18">
        <v>1.1599999999999999</v>
      </c>
      <c r="H41" s="18"/>
      <c r="I41" s="18"/>
      <c r="J41" s="18"/>
      <c r="K41" s="32"/>
      <c r="L41" s="33" t="s">
        <v>298</v>
      </c>
      <c r="M41" s="18" t="s">
        <v>214</v>
      </c>
      <c r="N41" s="33"/>
      <c r="O41" s="35">
        <f t="shared" si="0"/>
        <v>1.1000000000000001</v>
      </c>
      <c r="P41" s="35">
        <f t="shared" si="1"/>
        <v>1.22</v>
      </c>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c r="BC41" s="35"/>
      <c r="BD41" s="35"/>
      <c r="BE41" s="35"/>
      <c r="BF41" s="35"/>
      <c r="BG41" s="35"/>
      <c r="BH41" s="35"/>
      <c r="BI41" s="35"/>
      <c r="BJ41" s="35"/>
      <c r="BK41" s="35"/>
      <c r="BL41" s="35"/>
      <c r="BM41" s="35"/>
      <c r="BN41" s="35"/>
      <c r="BO41" s="35"/>
      <c r="BP41" s="35"/>
      <c r="BQ41" s="35"/>
      <c r="BR41" s="35"/>
      <c r="BS41" s="35"/>
      <c r="BT41" s="35"/>
      <c r="BU41" s="35"/>
      <c r="BV41" s="35"/>
      <c r="BW41" s="35"/>
      <c r="BX41" s="35"/>
      <c r="BY41" s="35"/>
      <c r="BZ41" s="35"/>
      <c r="CA41" s="35"/>
      <c r="CB41" s="35"/>
      <c r="CC41" s="35"/>
      <c r="CD41" s="35"/>
      <c r="CE41" s="35"/>
      <c r="CF41" s="35"/>
      <c r="CG41" s="35"/>
      <c r="CH41" s="35"/>
      <c r="CI41" s="35"/>
      <c r="CJ41" s="35"/>
      <c r="CK41" s="35"/>
      <c r="CL41" s="35"/>
      <c r="CM41" s="35"/>
      <c r="CN41" s="35"/>
      <c r="CO41" s="35"/>
      <c r="CP41" s="35"/>
      <c r="CQ41" s="35"/>
      <c r="CR41" s="35"/>
      <c r="CS41" s="35"/>
      <c r="CT41" s="35"/>
      <c r="CU41" s="35"/>
      <c r="CV41" s="35"/>
      <c r="CW41" s="35"/>
      <c r="CX41" s="35"/>
      <c r="CY41" s="35"/>
      <c r="CZ41" s="35"/>
      <c r="DA41" s="35"/>
      <c r="DB41" s="35"/>
      <c r="DC41" s="35"/>
      <c r="DD41" s="35"/>
      <c r="DE41" s="35"/>
      <c r="DF41" s="35"/>
      <c r="DG41" s="35"/>
      <c r="DH41" s="35"/>
      <c r="DI41" s="35"/>
      <c r="DJ41" s="35"/>
      <c r="DK41" s="35"/>
      <c r="DL41" s="35"/>
      <c r="DM41" s="35"/>
      <c r="DN41" s="35"/>
      <c r="DO41" s="35"/>
      <c r="DP41" s="35"/>
      <c r="DQ41" s="35"/>
      <c r="DR41" s="35"/>
      <c r="DS41" s="35"/>
      <c r="DT41" s="35"/>
      <c r="DU41" s="35"/>
      <c r="DV41" s="35"/>
      <c r="DW41" s="35"/>
      <c r="DX41" s="35"/>
      <c r="DY41" s="35"/>
      <c r="DZ41" s="35"/>
      <c r="EA41" s="35"/>
      <c r="EB41" s="35"/>
      <c r="EC41" s="35"/>
      <c r="ED41" s="35"/>
      <c r="EE41" s="35"/>
      <c r="EF41" s="35"/>
      <c r="EG41" s="35"/>
      <c r="EH41" s="35"/>
      <c r="EI41" s="35"/>
      <c r="EJ41" s="35"/>
      <c r="EK41" s="35"/>
      <c r="EL41" s="35"/>
      <c r="EM41" s="35"/>
      <c r="EN41" s="35"/>
      <c r="EO41" s="35"/>
      <c r="EP41" s="35"/>
      <c r="EQ41" s="35"/>
      <c r="ER41" s="35"/>
      <c r="ES41" s="35"/>
      <c r="ET41" s="35"/>
      <c r="EU41" s="35"/>
      <c r="EV41" s="35"/>
      <c r="EW41" s="35"/>
      <c r="EX41" s="35"/>
      <c r="EY41" s="35"/>
      <c r="EZ41" s="35"/>
      <c r="FA41" s="35"/>
      <c r="FB41" s="35"/>
      <c r="FC41" s="35"/>
      <c r="FD41" s="35"/>
      <c r="FE41" s="35"/>
      <c r="FF41" s="35"/>
      <c r="FG41" s="35"/>
      <c r="FH41" s="35"/>
      <c r="FI41" s="35"/>
      <c r="FJ41" s="35"/>
      <c r="FK41" s="35"/>
      <c r="FL41" s="35"/>
      <c r="FM41" s="35"/>
      <c r="FN41" s="35"/>
      <c r="FO41" s="35"/>
      <c r="FP41" s="35"/>
      <c r="FQ41" s="35"/>
      <c r="FR41" s="35"/>
      <c r="FS41" s="35"/>
      <c r="FT41" s="35"/>
      <c r="FU41" s="35"/>
      <c r="FV41" s="35"/>
      <c r="FW41" s="35"/>
      <c r="FX41" s="35"/>
      <c r="FY41" s="35"/>
      <c r="FZ41" s="35"/>
      <c r="GA41" s="35"/>
      <c r="GB41" s="35"/>
      <c r="GC41" s="35"/>
      <c r="GD41" s="35"/>
      <c r="GE41" s="35"/>
      <c r="GF41" s="35"/>
      <c r="GG41" s="35"/>
      <c r="GH41" s="35"/>
      <c r="GI41" s="35"/>
      <c r="GJ41" s="35"/>
      <c r="GK41" s="35"/>
      <c r="GL41" s="35"/>
      <c r="GM41" s="35"/>
      <c r="GN41" s="35"/>
      <c r="GO41" s="35"/>
      <c r="GP41" s="35"/>
      <c r="GQ41" s="35"/>
      <c r="GR41" s="35"/>
      <c r="GS41" s="35"/>
      <c r="GT41" s="35"/>
      <c r="GU41" s="35"/>
      <c r="GV41" s="35"/>
      <c r="GW41" s="35"/>
      <c r="GX41" s="35"/>
      <c r="GY41" s="35"/>
      <c r="GZ41" s="35"/>
      <c r="HA41" s="35"/>
      <c r="HB41" s="35"/>
      <c r="HC41" s="35"/>
      <c r="HD41" s="35"/>
      <c r="HE41" s="35"/>
      <c r="HF41" s="35"/>
      <c r="HG41" s="35"/>
      <c r="HH41" s="35"/>
      <c r="HI41" s="35"/>
      <c r="HJ41" s="35"/>
      <c r="HK41" s="35"/>
      <c r="HL41" s="35"/>
      <c r="HM41" s="35"/>
      <c r="HN41" s="35"/>
      <c r="HO41" s="35"/>
      <c r="HP41" s="35"/>
      <c r="HQ41" s="35"/>
      <c r="HR41" s="35"/>
      <c r="HS41" s="35"/>
      <c r="HT41" s="35"/>
      <c r="HU41" s="35"/>
      <c r="HV41" s="35"/>
      <c r="HW41" s="35"/>
      <c r="HX41" s="35"/>
      <c r="HY41" s="35"/>
      <c r="HZ41" s="35"/>
      <c r="IA41" s="40"/>
    </row>
    <row r="42" spans="1:235" s="3" customFormat="1" ht="24.95" customHeight="1">
      <c r="A42" s="16" t="s">
        <v>344</v>
      </c>
      <c r="B42" s="28">
        <v>29.5</v>
      </c>
      <c r="C42" s="20">
        <v>30</v>
      </c>
      <c r="D42" s="20">
        <v>29.27</v>
      </c>
      <c r="E42" s="18">
        <v>31.2</v>
      </c>
      <c r="F42" s="18">
        <v>29.85</v>
      </c>
      <c r="G42" s="18">
        <v>29.26</v>
      </c>
      <c r="H42" s="18"/>
      <c r="I42" s="18"/>
      <c r="J42" s="18"/>
      <c r="K42" s="32"/>
      <c r="L42" s="33" t="s">
        <v>298</v>
      </c>
      <c r="M42" s="18" t="s">
        <v>214</v>
      </c>
      <c r="N42" s="33"/>
      <c r="O42" s="35">
        <f t="shared" si="0"/>
        <v>29.26</v>
      </c>
      <c r="P42" s="35">
        <f t="shared" si="1"/>
        <v>31.2</v>
      </c>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c r="BE42" s="35"/>
      <c r="BF42" s="35"/>
      <c r="BG42" s="35"/>
      <c r="BH42" s="35"/>
      <c r="BI42" s="35"/>
      <c r="BJ42" s="35"/>
      <c r="BK42" s="35"/>
      <c r="BL42" s="35"/>
      <c r="BM42" s="35"/>
      <c r="BN42" s="35"/>
      <c r="BO42" s="35"/>
      <c r="BP42" s="35"/>
      <c r="BQ42" s="35"/>
      <c r="BR42" s="35"/>
      <c r="BS42" s="35"/>
      <c r="BT42" s="35"/>
      <c r="BU42" s="35"/>
      <c r="BV42" s="35"/>
      <c r="BW42" s="35"/>
      <c r="BX42" s="35"/>
      <c r="BY42" s="35"/>
      <c r="BZ42" s="35"/>
      <c r="CA42" s="35"/>
      <c r="CB42" s="35"/>
      <c r="CC42" s="35"/>
      <c r="CD42" s="35"/>
      <c r="CE42" s="35"/>
      <c r="CF42" s="35"/>
      <c r="CG42" s="35"/>
      <c r="CH42" s="35"/>
      <c r="CI42" s="35"/>
      <c r="CJ42" s="35"/>
      <c r="CK42" s="35"/>
      <c r="CL42" s="35"/>
      <c r="CM42" s="35"/>
      <c r="CN42" s="35"/>
      <c r="CO42" s="35"/>
      <c r="CP42" s="35"/>
      <c r="CQ42" s="35"/>
      <c r="CR42" s="35"/>
      <c r="CS42" s="35"/>
      <c r="CT42" s="35"/>
      <c r="CU42" s="35"/>
      <c r="CV42" s="35"/>
      <c r="CW42" s="35"/>
      <c r="CX42" s="35"/>
      <c r="CY42" s="35"/>
      <c r="CZ42" s="35"/>
      <c r="DA42" s="35"/>
      <c r="DB42" s="35"/>
      <c r="DC42" s="35"/>
      <c r="DD42" s="35"/>
      <c r="DE42" s="35"/>
      <c r="DF42" s="35"/>
      <c r="DG42" s="35"/>
      <c r="DH42" s="35"/>
      <c r="DI42" s="35"/>
      <c r="DJ42" s="35"/>
      <c r="DK42" s="35"/>
      <c r="DL42" s="35"/>
      <c r="DM42" s="35"/>
      <c r="DN42" s="35"/>
      <c r="DO42" s="35"/>
      <c r="DP42" s="35"/>
      <c r="DQ42" s="35"/>
      <c r="DR42" s="35"/>
      <c r="DS42" s="35"/>
      <c r="DT42" s="35"/>
      <c r="DU42" s="35"/>
      <c r="DV42" s="35"/>
      <c r="DW42" s="35"/>
      <c r="DX42" s="35"/>
      <c r="DY42" s="35"/>
      <c r="DZ42" s="35"/>
      <c r="EA42" s="35"/>
      <c r="EB42" s="35"/>
      <c r="EC42" s="35"/>
      <c r="ED42" s="35"/>
      <c r="EE42" s="35"/>
      <c r="EF42" s="35"/>
      <c r="EG42" s="35"/>
      <c r="EH42" s="35"/>
      <c r="EI42" s="35"/>
      <c r="EJ42" s="35"/>
      <c r="EK42" s="35"/>
      <c r="EL42" s="35"/>
      <c r="EM42" s="35"/>
      <c r="EN42" s="35"/>
      <c r="EO42" s="35"/>
      <c r="EP42" s="35"/>
      <c r="EQ42" s="35"/>
      <c r="ER42" s="35"/>
      <c r="ES42" s="35"/>
      <c r="ET42" s="35"/>
      <c r="EU42" s="35"/>
      <c r="EV42" s="35"/>
      <c r="EW42" s="35"/>
      <c r="EX42" s="35"/>
      <c r="EY42" s="35"/>
      <c r="EZ42" s="35"/>
      <c r="FA42" s="35"/>
      <c r="FB42" s="35"/>
      <c r="FC42" s="35"/>
      <c r="FD42" s="35"/>
      <c r="FE42" s="35"/>
      <c r="FF42" s="35"/>
      <c r="FG42" s="35"/>
      <c r="FH42" s="35"/>
      <c r="FI42" s="35"/>
      <c r="FJ42" s="35"/>
      <c r="FK42" s="35"/>
      <c r="FL42" s="35"/>
      <c r="FM42" s="35"/>
      <c r="FN42" s="35"/>
      <c r="FO42" s="35"/>
      <c r="FP42" s="35"/>
      <c r="FQ42" s="35"/>
      <c r="FR42" s="35"/>
      <c r="FS42" s="35"/>
      <c r="FT42" s="35"/>
      <c r="FU42" s="35"/>
      <c r="FV42" s="35"/>
      <c r="FW42" s="35"/>
      <c r="FX42" s="35"/>
      <c r="FY42" s="35"/>
      <c r="FZ42" s="35"/>
      <c r="GA42" s="35"/>
      <c r="GB42" s="35"/>
      <c r="GC42" s="35"/>
      <c r="GD42" s="35"/>
      <c r="GE42" s="35"/>
      <c r="GF42" s="35"/>
      <c r="GG42" s="35"/>
      <c r="GH42" s="35"/>
      <c r="GI42" s="35"/>
      <c r="GJ42" s="35"/>
      <c r="GK42" s="35"/>
      <c r="GL42" s="35"/>
      <c r="GM42" s="35"/>
      <c r="GN42" s="35"/>
      <c r="GO42" s="35"/>
      <c r="GP42" s="35"/>
      <c r="GQ42" s="35"/>
      <c r="GR42" s="35"/>
      <c r="GS42" s="35"/>
      <c r="GT42" s="35"/>
      <c r="GU42" s="35"/>
      <c r="GV42" s="35"/>
      <c r="GW42" s="35"/>
      <c r="GX42" s="35"/>
      <c r="GY42" s="35"/>
      <c r="GZ42" s="35"/>
      <c r="HA42" s="35"/>
      <c r="HB42" s="35"/>
      <c r="HC42" s="35"/>
      <c r="HD42" s="35"/>
      <c r="HE42" s="35"/>
      <c r="HF42" s="35"/>
      <c r="HG42" s="35"/>
      <c r="HH42" s="35"/>
      <c r="HI42" s="35"/>
      <c r="HJ42" s="35"/>
      <c r="HK42" s="35"/>
      <c r="HL42" s="35"/>
      <c r="HM42" s="35"/>
      <c r="HN42" s="35"/>
      <c r="HO42" s="35"/>
      <c r="HP42" s="35"/>
      <c r="HQ42" s="35"/>
      <c r="HR42" s="35"/>
      <c r="HS42" s="35"/>
      <c r="HT42" s="35"/>
      <c r="HU42" s="35"/>
      <c r="HV42" s="35"/>
      <c r="HW42" s="35"/>
      <c r="HX42" s="35"/>
      <c r="HY42" s="35"/>
      <c r="HZ42" s="35"/>
      <c r="IA42" s="40"/>
    </row>
    <row r="43" spans="1:235" s="3" customFormat="1" ht="24.95" customHeight="1">
      <c r="A43" s="16" t="s">
        <v>345</v>
      </c>
      <c r="B43" s="20">
        <v>5.4340000000000002</v>
      </c>
      <c r="C43" s="20">
        <v>5.52</v>
      </c>
      <c r="D43" s="20">
        <v>5.577</v>
      </c>
      <c r="E43" s="18">
        <v>5.54</v>
      </c>
      <c r="F43" s="18">
        <v>5.57</v>
      </c>
      <c r="G43" s="18">
        <v>5.53</v>
      </c>
      <c r="H43" s="18"/>
      <c r="I43" s="18"/>
      <c r="J43" s="18"/>
      <c r="K43" s="32"/>
      <c r="L43" s="33" t="s">
        <v>298</v>
      </c>
      <c r="M43" s="18" t="s">
        <v>214</v>
      </c>
      <c r="N43" s="33"/>
      <c r="O43" s="35">
        <f t="shared" si="0"/>
        <v>5.4340000000000002</v>
      </c>
      <c r="P43" s="35">
        <f t="shared" si="1"/>
        <v>5.577</v>
      </c>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c r="BM43" s="35"/>
      <c r="BN43" s="35"/>
      <c r="BO43" s="35"/>
      <c r="BP43" s="35"/>
      <c r="BQ43" s="35"/>
      <c r="BR43" s="35"/>
      <c r="BS43" s="35"/>
      <c r="BT43" s="35"/>
      <c r="BU43" s="35"/>
      <c r="BV43" s="35"/>
      <c r="BW43" s="35"/>
      <c r="BX43" s="35"/>
      <c r="BY43" s="35"/>
      <c r="BZ43" s="35"/>
      <c r="CA43" s="35"/>
      <c r="CB43" s="35"/>
      <c r="CC43" s="35"/>
      <c r="CD43" s="35"/>
      <c r="CE43" s="35"/>
      <c r="CF43" s="35"/>
      <c r="CG43" s="35"/>
      <c r="CH43" s="35"/>
      <c r="CI43" s="35"/>
      <c r="CJ43" s="35"/>
      <c r="CK43" s="35"/>
      <c r="CL43" s="35"/>
      <c r="CM43" s="35"/>
      <c r="CN43" s="35"/>
      <c r="CO43" s="35"/>
      <c r="CP43" s="35"/>
      <c r="CQ43" s="35"/>
      <c r="CR43" s="35"/>
      <c r="CS43" s="35"/>
      <c r="CT43" s="35"/>
      <c r="CU43" s="35"/>
      <c r="CV43" s="35"/>
      <c r="CW43" s="35"/>
      <c r="CX43" s="35"/>
      <c r="CY43" s="35"/>
      <c r="CZ43" s="35"/>
      <c r="DA43" s="35"/>
      <c r="DB43" s="35"/>
      <c r="DC43" s="35"/>
      <c r="DD43" s="35"/>
      <c r="DE43" s="35"/>
      <c r="DF43" s="35"/>
      <c r="DG43" s="35"/>
      <c r="DH43" s="35"/>
      <c r="DI43" s="35"/>
      <c r="DJ43" s="35"/>
      <c r="DK43" s="35"/>
      <c r="DL43" s="35"/>
      <c r="DM43" s="35"/>
      <c r="DN43" s="35"/>
      <c r="DO43" s="35"/>
      <c r="DP43" s="35"/>
      <c r="DQ43" s="35"/>
      <c r="DR43" s="35"/>
      <c r="DS43" s="35"/>
      <c r="DT43" s="35"/>
      <c r="DU43" s="35"/>
      <c r="DV43" s="35"/>
      <c r="DW43" s="35"/>
      <c r="DX43" s="35"/>
      <c r="DY43" s="35"/>
      <c r="DZ43" s="35"/>
      <c r="EA43" s="35"/>
      <c r="EB43" s="35"/>
      <c r="EC43" s="35"/>
      <c r="ED43" s="35"/>
      <c r="EE43" s="35"/>
      <c r="EF43" s="35"/>
      <c r="EG43" s="35"/>
      <c r="EH43" s="35"/>
      <c r="EI43" s="35"/>
      <c r="EJ43" s="35"/>
      <c r="EK43" s="35"/>
      <c r="EL43" s="35"/>
      <c r="EM43" s="35"/>
      <c r="EN43" s="35"/>
      <c r="EO43" s="35"/>
      <c r="EP43" s="35"/>
      <c r="EQ43" s="35"/>
      <c r="ER43" s="35"/>
      <c r="ES43" s="35"/>
      <c r="ET43" s="35"/>
      <c r="EU43" s="35"/>
      <c r="EV43" s="35"/>
      <c r="EW43" s="35"/>
      <c r="EX43" s="35"/>
      <c r="EY43" s="35"/>
      <c r="EZ43" s="35"/>
      <c r="FA43" s="35"/>
      <c r="FB43" s="35"/>
      <c r="FC43" s="35"/>
      <c r="FD43" s="35"/>
      <c r="FE43" s="35"/>
      <c r="FF43" s="35"/>
      <c r="FG43" s="35"/>
      <c r="FH43" s="35"/>
      <c r="FI43" s="35"/>
      <c r="FJ43" s="35"/>
      <c r="FK43" s="35"/>
      <c r="FL43" s="35"/>
      <c r="FM43" s="35"/>
      <c r="FN43" s="35"/>
      <c r="FO43" s="35"/>
      <c r="FP43" s="35"/>
      <c r="FQ43" s="35"/>
      <c r="FR43" s="35"/>
      <c r="FS43" s="35"/>
      <c r="FT43" s="35"/>
      <c r="FU43" s="35"/>
      <c r="FV43" s="35"/>
      <c r="FW43" s="35"/>
      <c r="FX43" s="35"/>
      <c r="FY43" s="35"/>
      <c r="FZ43" s="35"/>
      <c r="GA43" s="35"/>
      <c r="GB43" s="35"/>
      <c r="GC43" s="35"/>
      <c r="GD43" s="35"/>
      <c r="GE43" s="35"/>
      <c r="GF43" s="35"/>
      <c r="GG43" s="35"/>
      <c r="GH43" s="35"/>
      <c r="GI43" s="35"/>
      <c r="GJ43" s="35"/>
      <c r="GK43" s="35"/>
      <c r="GL43" s="35"/>
      <c r="GM43" s="35"/>
      <c r="GN43" s="35"/>
      <c r="GO43" s="35"/>
      <c r="GP43" s="35"/>
      <c r="GQ43" s="35"/>
      <c r="GR43" s="35"/>
      <c r="GS43" s="35"/>
      <c r="GT43" s="35"/>
      <c r="GU43" s="35"/>
      <c r="GV43" s="35"/>
      <c r="GW43" s="35"/>
      <c r="GX43" s="35"/>
      <c r="GY43" s="35"/>
      <c r="GZ43" s="35"/>
      <c r="HA43" s="35"/>
      <c r="HB43" s="35"/>
      <c r="HC43" s="35"/>
      <c r="HD43" s="35"/>
      <c r="HE43" s="35"/>
      <c r="HF43" s="35"/>
      <c r="HG43" s="35"/>
      <c r="HH43" s="35"/>
      <c r="HI43" s="35"/>
      <c r="HJ43" s="35"/>
      <c r="HK43" s="35"/>
      <c r="HL43" s="35"/>
      <c r="HM43" s="35"/>
      <c r="HN43" s="35"/>
      <c r="HO43" s="35"/>
      <c r="HP43" s="35"/>
      <c r="HQ43" s="35"/>
      <c r="HR43" s="35"/>
      <c r="HS43" s="35"/>
      <c r="HT43" s="35"/>
      <c r="HU43" s="35"/>
      <c r="HV43" s="35"/>
      <c r="HW43" s="35"/>
      <c r="HX43" s="35"/>
      <c r="HY43" s="35"/>
      <c r="HZ43" s="35"/>
      <c r="IA43" s="40"/>
    </row>
    <row r="44" spans="1:235" s="3" customFormat="1" ht="24.95" customHeight="1">
      <c r="A44" s="16" t="s">
        <v>346</v>
      </c>
      <c r="B44" s="20">
        <v>74.421000000000006</v>
      </c>
      <c r="C44" s="18">
        <v>74.95</v>
      </c>
      <c r="D44" s="20">
        <v>75.238100000000003</v>
      </c>
      <c r="E44" s="18">
        <v>75.680000000000007</v>
      </c>
      <c r="F44" s="18">
        <v>75.849999999999994</v>
      </c>
      <c r="G44" s="18">
        <v>75.16</v>
      </c>
      <c r="H44" s="18"/>
      <c r="I44" s="18"/>
      <c r="J44" s="18"/>
      <c r="K44" s="32"/>
      <c r="L44" s="33" t="s">
        <v>298</v>
      </c>
      <c r="M44" s="18" t="s">
        <v>214</v>
      </c>
      <c r="N44" s="34" t="s">
        <v>347</v>
      </c>
      <c r="O44" s="35">
        <f t="shared" si="0"/>
        <v>74.421000000000006</v>
      </c>
      <c r="P44" s="35">
        <f t="shared" si="1"/>
        <v>75.849999999999994</v>
      </c>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c r="BO44" s="35"/>
      <c r="BP44" s="35"/>
      <c r="BQ44" s="35"/>
      <c r="BR44" s="35"/>
      <c r="BS44" s="35"/>
      <c r="BT44" s="35"/>
      <c r="BU44" s="35"/>
      <c r="BV44" s="35"/>
      <c r="BW44" s="35"/>
      <c r="BX44" s="35"/>
      <c r="BY44" s="35"/>
      <c r="BZ44" s="35"/>
      <c r="CA44" s="35"/>
      <c r="CB44" s="35"/>
      <c r="CC44" s="35"/>
      <c r="CD44" s="35"/>
      <c r="CE44" s="35"/>
      <c r="CF44" s="35"/>
      <c r="CG44" s="35"/>
      <c r="CH44" s="35"/>
      <c r="CI44" s="35"/>
      <c r="CJ44" s="35"/>
      <c r="CK44" s="35"/>
      <c r="CL44" s="35"/>
      <c r="CM44" s="35"/>
      <c r="CN44" s="35"/>
      <c r="CO44" s="35"/>
      <c r="CP44" s="35"/>
      <c r="CQ44" s="35"/>
      <c r="CR44" s="35"/>
      <c r="CS44" s="35"/>
      <c r="CT44" s="35"/>
      <c r="CU44" s="35"/>
      <c r="CV44" s="35"/>
      <c r="CW44" s="35"/>
      <c r="CX44" s="35"/>
      <c r="CY44" s="35"/>
      <c r="CZ44" s="35"/>
      <c r="DA44" s="35"/>
      <c r="DB44" s="35"/>
      <c r="DC44" s="35"/>
      <c r="DD44" s="35"/>
      <c r="DE44" s="35"/>
      <c r="DF44" s="35"/>
      <c r="DG44" s="35"/>
      <c r="DH44" s="35"/>
      <c r="DI44" s="35"/>
      <c r="DJ44" s="35"/>
      <c r="DK44" s="35"/>
      <c r="DL44" s="35"/>
      <c r="DM44" s="35"/>
      <c r="DN44" s="35"/>
      <c r="DO44" s="35"/>
      <c r="DP44" s="35"/>
      <c r="DQ44" s="35"/>
      <c r="DR44" s="35"/>
      <c r="DS44" s="35"/>
      <c r="DT44" s="35"/>
      <c r="DU44" s="35"/>
      <c r="DV44" s="35"/>
      <c r="DW44" s="35"/>
      <c r="DX44" s="35"/>
      <c r="DY44" s="35"/>
      <c r="DZ44" s="35"/>
      <c r="EA44" s="35"/>
      <c r="EB44" s="35"/>
      <c r="EC44" s="35"/>
      <c r="ED44" s="35"/>
      <c r="EE44" s="35"/>
      <c r="EF44" s="35"/>
      <c r="EG44" s="35"/>
      <c r="EH44" s="35"/>
      <c r="EI44" s="35"/>
      <c r="EJ44" s="35"/>
      <c r="EK44" s="35"/>
      <c r="EL44" s="35"/>
      <c r="EM44" s="35"/>
      <c r="EN44" s="35"/>
      <c r="EO44" s="35"/>
      <c r="EP44" s="35"/>
      <c r="EQ44" s="35"/>
      <c r="ER44" s="35"/>
      <c r="ES44" s="35"/>
      <c r="ET44" s="35"/>
      <c r="EU44" s="35"/>
      <c r="EV44" s="35"/>
      <c r="EW44" s="35"/>
      <c r="EX44" s="35"/>
      <c r="EY44" s="35"/>
      <c r="EZ44" s="35"/>
      <c r="FA44" s="35"/>
      <c r="FB44" s="35"/>
      <c r="FC44" s="35"/>
      <c r="FD44" s="35"/>
      <c r="FE44" s="35"/>
      <c r="FF44" s="35"/>
      <c r="FG44" s="35"/>
      <c r="FH44" s="35"/>
      <c r="FI44" s="35"/>
      <c r="FJ44" s="35"/>
      <c r="FK44" s="35"/>
      <c r="FL44" s="35"/>
      <c r="FM44" s="35"/>
      <c r="FN44" s="35"/>
      <c r="FO44" s="35"/>
      <c r="FP44" s="35"/>
      <c r="FQ44" s="35"/>
      <c r="FR44" s="35"/>
      <c r="FS44" s="35"/>
      <c r="FT44" s="35"/>
      <c r="FU44" s="35"/>
      <c r="FV44" s="35"/>
      <c r="FW44" s="35"/>
      <c r="FX44" s="35"/>
      <c r="FY44" s="35"/>
      <c r="FZ44" s="35"/>
      <c r="GA44" s="35"/>
      <c r="GB44" s="35"/>
      <c r="GC44" s="35"/>
      <c r="GD44" s="35"/>
      <c r="GE44" s="35"/>
      <c r="GF44" s="35"/>
      <c r="GG44" s="35"/>
      <c r="GH44" s="35"/>
      <c r="GI44" s="35"/>
      <c r="GJ44" s="35"/>
      <c r="GK44" s="35"/>
      <c r="GL44" s="35"/>
      <c r="GM44" s="35"/>
      <c r="GN44" s="35"/>
      <c r="GO44" s="35"/>
      <c r="GP44" s="35"/>
      <c r="GQ44" s="35"/>
      <c r="GR44" s="35"/>
      <c r="GS44" s="35"/>
      <c r="GT44" s="35"/>
      <c r="GU44" s="35"/>
      <c r="GV44" s="35"/>
      <c r="GW44" s="35"/>
      <c r="GX44" s="35"/>
      <c r="GY44" s="35"/>
      <c r="GZ44" s="35"/>
      <c r="HA44" s="35"/>
      <c r="HB44" s="35"/>
      <c r="HC44" s="35"/>
      <c r="HD44" s="35"/>
      <c r="HE44" s="35"/>
      <c r="HF44" s="35"/>
      <c r="HG44" s="35"/>
      <c r="HH44" s="35"/>
      <c r="HI44" s="35"/>
      <c r="HJ44" s="35"/>
      <c r="HK44" s="35"/>
      <c r="HL44" s="35"/>
      <c r="HM44" s="35"/>
      <c r="HN44" s="35"/>
      <c r="HO44" s="35"/>
      <c r="HP44" s="35"/>
      <c r="HQ44" s="35"/>
      <c r="HR44" s="35"/>
      <c r="HS44" s="35"/>
      <c r="HT44" s="35"/>
      <c r="HU44" s="35"/>
      <c r="HV44" s="35"/>
      <c r="HW44" s="35"/>
      <c r="HX44" s="35"/>
      <c r="HY44" s="35"/>
      <c r="HZ44" s="35"/>
      <c r="IA44" s="40"/>
    </row>
    <row r="45" spans="1:235" s="3" customFormat="1" ht="24.95" customHeight="1">
      <c r="A45" s="16" t="s">
        <v>348</v>
      </c>
      <c r="B45" s="20">
        <v>1.1499999999999999</v>
      </c>
      <c r="C45" s="20">
        <v>1.1200000000000001</v>
      </c>
      <c r="D45" s="20">
        <v>1.1399999999999999</v>
      </c>
      <c r="E45" s="18">
        <v>1.1599999999999999</v>
      </c>
      <c r="F45" s="18">
        <v>1.1399999999999999</v>
      </c>
      <c r="G45" s="18">
        <v>1.1499999999999999</v>
      </c>
      <c r="H45" s="18"/>
      <c r="I45" s="18"/>
      <c r="J45" s="18"/>
      <c r="K45" s="32"/>
      <c r="L45" s="33" t="s">
        <v>298</v>
      </c>
      <c r="M45" s="18" t="s">
        <v>214</v>
      </c>
      <c r="N45" s="33"/>
      <c r="O45" s="35">
        <f t="shared" si="0"/>
        <v>1.1200000000000001</v>
      </c>
      <c r="P45" s="35">
        <f t="shared" si="1"/>
        <v>1.1599999999999999</v>
      </c>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c r="GV45" s="35"/>
      <c r="GW45" s="35"/>
      <c r="GX45" s="35"/>
      <c r="GY45" s="35"/>
      <c r="GZ45" s="35"/>
      <c r="HA45" s="35"/>
      <c r="HB45" s="35"/>
      <c r="HC45" s="35"/>
      <c r="HD45" s="35"/>
      <c r="HE45" s="35"/>
      <c r="HF45" s="35"/>
      <c r="HG45" s="35"/>
      <c r="HH45" s="35"/>
      <c r="HI45" s="35"/>
      <c r="HJ45" s="35"/>
      <c r="HK45" s="35"/>
      <c r="HL45" s="35"/>
      <c r="HM45" s="35"/>
      <c r="HN45" s="35"/>
      <c r="HO45" s="35"/>
      <c r="HP45" s="35"/>
      <c r="HQ45" s="35"/>
      <c r="HR45" s="35"/>
      <c r="HS45" s="35"/>
      <c r="HT45" s="35"/>
      <c r="HU45" s="35"/>
      <c r="HV45" s="35"/>
      <c r="HW45" s="35"/>
      <c r="HX45" s="35"/>
      <c r="HY45" s="35"/>
      <c r="HZ45" s="35"/>
      <c r="IA45" s="40"/>
    </row>
    <row r="46" spans="1:235" s="3" customFormat="1" ht="24.95" customHeight="1">
      <c r="A46" s="16" t="s">
        <v>349</v>
      </c>
      <c r="B46" s="20">
        <v>8.2200000000000006</v>
      </c>
      <c r="C46" s="20">
        <v>8.24</v>
      </c>
      <c r="D46" s="20">
        <v>8.25</v>
      </c>
      <c r="E46" s="18">
        <v>8.26</v>
      </c>
      <c r="F46" s="18">
        <v>8.23</v>
      </c>
      <c r="G46" s="18">
        <v>8.24</v>
      </c>
      <c r="H46" s="18"/>
      <c r="I46" s="18"/>
      <c r="J46" s="18"/>
      <c r="K46" s="32"/>
      <c r="L46" s="33" t="s">
        <v>307</v>
      </c>
      <c r="M46" s="18" t="s">
        <v>214</v>
      </c>
      <c r="N46" s="33"/>
      <c r="O46" s="35">
        <f t="shared" si="0"/>
        <v>8.2200000000000006</v>
      </c>
      <c r="P46" s="35">
        <f t="shared" si="1"/>
        <v>8.26</v>
      </c>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c r="GV46" s="35"/>
      <c r="GW46" s="35"/>
      <c r="GX46" s="35"/>
      <c r="GY46" s="35"/>
      <c r="GZ46" s="35"/>
      <c r="HA46" s="35"/>
      <c r="HB46" s="35"/>
      <c r="HC46" s="35"/>
      <c r="HD46" s="35"/>
      <c r="HE46" s="35"/>
      <c r="HF46" s="35"/>
      <c r="HG46" s="35"/>
      <c r="HH46" s="35"/>
      <c r="HI46" s="35"/>
      <c r="HJ46" s="35"/>
      <c r="HK46" s="35"/>
      <c r="HL46" s="35"/>
      <c r="HM46" s="35"/>
      <c r="HN46" s="35"/>
      <c r="HO46" s="35"/>
      <c r="HP46" s="35"/>
      <c r="HQ46" s="35"/>
      <c r="HR46" s="35"/>
      <c r="HS46" s="35"/>
      <c r="HT46" s="35"/>
      <c r="HU46" s="35"/>
      <c r="HV46" s="35"/>
      <c r="HW46" s="35"/>
      <c r="HX46" s="35"/>
      <c r="HY46" s="35"/>
      <c r="HZ46" s="35"/>
      <c r="IA46" s="40"/>
    </row>
    <row r="47" spans="1:235" s="3" customFormat="1" ht="24.95" customHeight="1">
      <c r="A47" s="16" t="s">
        <v>350</v>
      </c>
      <c r="B47" s="20">
        <v>17.93</v>
      </c>
      <c r="C47" s="20">
        <v>17.98</v>
      </c>
      <c r="D47" s="20">
        <v>17.95</v>
      </c>
      <c r="E47" s="18">
        <v>17.96</v>
      </c>
      <c r="F47" s="18">
        <v>17.95</v>
      </c>
      <c r="G47" s="18">
        <v>17.940000000000001</v>
      </c>
      <c r="H47" s="18"/>
      <c r="I47" s="18"/>
      <c r="J47" s="18"/>
      <c r="K47" s="32"/>
      <c r="L47" s="33" t="s">
        <v>307</v>
      </c>
      <c r="M47" s="18" t="s">
        <v>214</v>
      </c>
      <c r="N47" s="33"/>
      <c r="O47" s="35">
        <f t="shared" si="0"/>
        <v>17.93</v>
      </c>
      <c r="P47" s="35">
        <f t="shared" si="1"/>
        <v>17.98</v>
      </c>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c r="GV47" s="35"/>
      <c r="GW47" s="35"/>
      <c r="GX47" s="35"/>
      <c r="GY47" s="35"/>
      <c r="GZ47" s="35"/>
      <c r="HA47" s="35"/>
      <c r="HB47" s="35"/>
      <c r="HC47" s="35"/>
      <c r="HD47" s="35"/>
      <c r="HE47" s="35"/>
      <c r="HF47" s="35"/>
      <c r="HG47" s="35"/>
      <c r="HH47" s="35"/>
      <c r="HI47" s="35"/>
      <c r="HJ47" s="35"/>
      <c r="HK47" s="35"/>
      <c r="HL47" s="35"/>
      <c r="HM47" s="35"/>
      <c r="HN47" s="35"/>
      <c r="HO47" s="35"/>
      <c r="HP47" s="35"/>
      <c r="HQ47" s="35"/>
      <c r="HR47" s="35"/>
      <c r="HS47" s="35"/>
      <c r="HT47" s="35"/>
      <c r="HU47" s="35"/>
      <c r="HV47" s="35"/>
      <c r="HW47" s="35"/>
      <c r="HX47" s="35"/>
      <c r="HY47" s="35"/>
      <c r="HZ47" s="35"/>
      <c r="IA47" s="40"/>
    </row>
    <row r="48" spans="1:235" s="3" customFormat="1" ht="24.95" customHeight="1">
      <c r="A48" s="16" t="s">
        <v>351</v>
      </c>
      <c r="B48" s="20">
        <v>59.62</v>
      </c>
      <c r="C48" s="20">
        <v>60</v>
      </c>
      <c r="D48" s="20">
        <v>60.015000000000001</v>
      </c>
      <c r="E48" s="18">
        <v>60.1</v>
      </c>
      <c r="F48" s="18">
        <v>60.16</v>
      </c>
      <c r="G48" s="18">
        <v>60.08</v>
      </c>
      <c r="H48" s="18"/>
      <c r="I48" s="18"/>
      <c r="J48" s="18"/>
      <c r="K48" s="32"/>
      <c r="L48" s="33" t="s">
        <v>298</v>
      </c>
      <c r="M48" s="18" t="s">
        <v>214</v>
      </c>
      <c r="N48" s="34" t="s">
        <v>347</v>
      </c>
      <c r="O48" s="35">
        <f t="shared" si="0"/>
        <v>59.62</v>
      </c>
      <c r="P48" s="35">
        <f t="shared" si="1"/>
        <v>60.16</v>
      </c>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c r="GU48" s="35"/>
      <c r="GV48" s="35"/>
      <c r="GW48" s="35"/>
      <c r="GX48" s="35"/>
      <c r="GY48" s="35"/>
      <c r="GZ48" s="35"/>
      <c r="HA48" s="35"/>
      <c r="HB48" s="35"/>
      <c r="HC48" s="35"/>
      <c r="HD48" s="35"/>
      <c r="HE48" s="35"/>
      <c r="HF48" s="35"/>
      <c r="HG48" s="35"/>
      <c r="HH48" s="35"/>
      <c r="HI48" s="35"/>
      <c r="HJ48" s="35"/>
      <c r="HK48" s="35"/>
      <c r="HL48" s="35"/>
      <c r="HM48" s="35"/>
      <c r="HN48" s="35"/>
      <c r="HO48" s="35"/>
      <c r="HP48" s="35"/>
      <c r="HQ48" s="35"/>
      <c r="HR48" s="35"/>
      <c r="HS48" s="35"/>
      <c r="HT48" s="35"/>
      <c r="HU48" s="35"/>
      <c r="HV48" s="35"/>
      <c r="HW48" s="35"/>
      <c r="HX48" s="35"/>
      <c r="HY48" s="35"/>
      <c r="HZ48" s="35"/>
      <c r="IA48" s="40"/>
    </row>
    <row r="49" spans="1:235" s="3" customFormat="1" ht="24.95" customHeight="1">
      <c r="A49" s="16" t="s">
        <v>352</v>
      </c>
      <c r="B49" s="20">
        <v>3.58</v>
      </c>
      <c r="C49" s="20">
        <v>3.6</v>
      </c>
      <c r="D49" s="20">
        <v>3.62</v>
      </c>
      <c r="E49" s="20">
        <v>3.59</v>
      </c>
      <c r="F49" s="20">
        <v>3.57</v>
      </c>
      <c r="G49" s="20">
        <v>3.59</v>
      </c>
      <c r="H49" s="18"/>
      <c r="I49" s="18"/>
      <c r="J49" s="18"/>
      <c r="K49" s="32"/>
      <c r="L49" s="33" t="s">
        <v>298</v>
      </c>
      <c r="M49" s="18" t="s">
        <v>214</v>
      </c>
      <c r="N49" s="33"/>
      <c r="O49" s="35">
        <f t="shared" si="0"/>
        <v>3.57</v>
      </c>
      <c r="P49" s="35">
        <f t="shared" si="1"/>
        <v>3.62</v>
      </c>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c r="GV49" s="35"/>
      <c r="GW49" s="35"/>
      <c r="GX49" s="35"/>
      <c r="GY49" s="35"/>
      <c r="GZ49" s="35"/>
      <c r="HA49" s="35"/>
      <c r="HB49" s="35"/>
      <c r="HC49" s="35"/>
      <c r="HD49" s="35"/>
      <c r="HE49" s="35"/>
      <c r="HF49" s="35"/>
      <c r="HG49" s="35"/>
      <c r="HH49" s="35"/>
      <c r="HI49" s="35"/>
      <c r="HJ49" s="35"/>
      <c r="HK49" s="35"/>
      <c r="HL49" s="35"/>
      <c r="HM49" s="35"/>
      <c r="HN49" s="35"/>
      <c r="HO49" s="35"/>
      <c r="HP49" s="35"/>
      <c r="HQ49" s="35"/>
      <c r="HR49" s="35"/>
      <c r="HS49" s="35"/>
      <c r="HT49" s="35"/>
      <c r="HU49" s="35"/>
      <c r="HV49" s="35"/>
      <c r="HW49" s="35"/>
      <c r="HX49" s="35"/>
      <c r="HY49" s="35"/>
      <c r="HZ49" s="35"/>
      <c r="IA49" s="40"/>
    </row>
    <row r="50" spans="1:235" s="3" customFormat="1" ht="24.95" customHeight="1">
      <c r="A50" s="16" t="s">
        <v>353</v>
      </c>
      <c r="B50" s="20">
        <v>0.43</v>
      </c>
      <c r="C50" s="20">
        <v>0.45</v>
      </c>
      <c r="D50" s="20">
        <v>0.47</v>
      </c>
      <c r="E50" s="18">
        <v>0.46</v>
      </c>
      <c r="F50" s="18">
        <v>0.48</v>
      </c>
      <c r="G50" s="18">
        <v>0.46</v>
      </c>
      <c r="H50" s="18"/>
      <c r="I50" s="18"/>
      <c r="J50" s="18"/>
      <c r="K50" s="32"/>
      <c r="L50" s="33" t="s">
        <v>298</v>
      </c>
      <c r="M50" s="18" t="s">
        <v>214</v>
      </c>
      <c r="N50" s="33"/>
      <c r="O50" s="35">
        <f t="shared" si="0"/>
        <v>0.43</v>
      </c>
      <c r="P50" s="35">
        <f t="shared" si="1"/>
        <v>0.48</v>
      </c>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c r="GV50" s="35"/>
      <c r="GW50" s="35"/>
      <c r="GX50" s="35"/>
      <c r="GY50" s="35"/>
      <c r="GZ50" s="35"/>
      <c r="HA50" s="35"/>
      <c r="HB50" s="35"/>
      <c r="HC50" s="35"/>
      <c r="HD50" s="35"/>
      <c r="HE50" s="35"/>
      <c r="HF50" s="35"/>
      <c r="HG50" s="35"/>
      <c r="HH50" s="35"/>
      <c r="HI50" s="35"/>
      <c r="HJ50" s="35"/>
      <c r="HK50" s="35"/>
      <c r="HL50" s="35"/>
      <c r="HM50" s="35"/>
      <c r="HN50" s="35"/>
      <c r="HO50" s="35"/>
      <c r="HP50" s="35"/>
      <c r="HQ50" s="35"/>
      <c r="HR50" s="35"/>
      <c r="HS50" s="35"/>
      <c r="HT50" s="35"/>
      <c r="HU50" s="35"/>
      <c r="HV50" s="35"/>
      <c r="HW50" s="35"/>
      <c r="HX50" s="35"/>
      <c r="HY50" s="35"/>
      <c r="HZ50" s="35"/>
      <c r="IA50" s="40"/>
    </row>
    <row r="51" spans="1:235" s="3" customFormat="1" ht="24.95" customHeight="1">
      <c r="A51" s="16" t="s">
        <v>354</v>
      </c>
      <c r="B51" s="20">
        <v>2.1</v>
      </c>
      <c r="C51" s="20">
        <v>2.08</v>
      </c>
      <c r="D51" s="20">
        <v>2.09</v>
      </c>
      <c r="E51" s="20">
        <v>2.1</v>
      </c>
      <c r="F51" s="18">
        <v>2.08</v>
      </c>
      <c r="G51" s="18">
        <v>2.11</v>
      </c>
      <c r="H51" s="18"/>
      <c r="I51" s="18"/>
      <c r="J51" s="18"/>
      <c r="K51" s="32"/>
      <c r="L51" s="33" t="s">
        <v>307</v>
      </c>
      <c r="M51" s="18" t="s">
        <v>214</v>
      </c>
      <c r="N51" s="33"/>
      <c r="O51" s="35">
        <f t="shared" si="0"/>
        <v>2.08</v>
      </c>
      <c r="P51" s="35">
        <f t="shared" si="1"/>
        <v>2.11</v>
      </c>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c r="GV51" s="35"/>
      <c r="GW51" s="35"/>
      <c r="GX51" s="35"/>
      <c r="GY51" s="35"/>
      <c r="GZ51" s="35"/>
      <c r="HA51" s="35"/>
      <c r="HB51" s="35"/>
      <c r="HC51" s="35"/>
      <c r="HD51" s="35"/>
      <c r="HE51" s="35"/>
      <c r="HF51" s="35"/>
      <c r="HG51" s="35"/>
      <c r="HH51" s="35"/>
      <c r="HI51" s="35"/>
      <c r="HJ51" s="35"/>
      <c r="HK51" s="35"/>
      <c r="HL51" s="35"/>
      <c r="HM51" s="35"/>
      <c r="HN51" s="35"/>
      <c r="HO51" s="35"/>
      <c r="HP51" s="35"/>
      <c r="HQ51" s="35"/>
      <c r="HR51" s="35"/>
      <c r="HS51" s="35"/>
      <c r="HT51" s="35"/>
      <c r="HU51" s="35"/>
      <c r="HV51" s="35"/>
      <c r="HW51" s="35"/>
      <c r="HX51" s="35"/>
      <c r="HY51" s="35"/>
      <c r="HZ51" s="35"/>
      <c r="IA51" s="40"/>
    </row>
    <row r="52" spans="1:235" s="3" customFormat="1" ht="24.95" customHeight="1">
      <c r="A52" s="16" t="s">
        <v>355</v>
      </c>
      <c r="B52" s="20">
        <v>2.69</v>
      </c>
      <c r="C52" s="20">
        <v>2.68</v>
      </c>
      <c r="D52" s="20">
        <v>2.7</v>
      </c>
      <c r="E52" s="18">
        <v>2.69</v>
      </c>
      <c r="F52" s="18">
        <v>2.68</v>
      </c>
      <c r="G52" s="18">
        <v>2.71</v>
      </c>
      <c r="H52" s="18"/>
      <c r="I52" s="18"/>
      <c r="J52" s="18"/>
      <c r="K52" s="32"/>
      <c r="L52" s="33" t="s">
        <v>307</v>
      </c>
      <c r="M52" s="18" t="s">
        <v>214</v>
      </c>
      <c r="N52" s="33"/>
      <c r="O52" s="35">
        <f t="shared" si="0"/>
        <v>2.68</v>
      </c>
      <c r="P52" s="35">
        <f t="shared" si="1"/>
        <v>2.71</v>
      </c>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c r="GV52" s="35"/>
      <c r="GW52" s="35"/>
      <c r="GX52" s="35"/>
      <c r="GY52" s="35"/>
      <c r="GZ52" s="35"/>
      <c r="HA52" s="35"/>
      <c r="HB52" s="35"/>
      <c r="HC52" s="35"/>
      <c r="HD52" s="35"/>
      <c r="HE52" s="35"/>
      <c r="HF52" s="35"/>
      <c r="HG52" s="35"/>
      <c r="HH52" s="35"/>
      <c r="HI52" s="35"/>
      <c r="HJ52" s="35"/>
      <c r="HK52" s="35"/>
      <c r="HL52" s="35"/>
      <c r="HM52" s="35"/>
      <c r="HN52" s="35"/>
      <c r="HO52" s="35"/>
      <c r="HP52" s="35"/>
      <c r="HQ52" s="35"/>
      <c r="HR52" s="35"/>
      <c r="HS52" s="35"/>
      <c r="HT52" s="35"/>
      <c r="HU52" s="35"/>
      <c r="HV52" s="35"/>
      <c r="HW52" s="35"/>
      <c r="HX52" s="35"/>
      <c r="HY52" s="35"/>
      <c r="HZ52" s="35"/>
      <c r="IA52" s="40"/>
    </row>
    <row r="53" spans="1:235" s="3" customFormat="1" ht="24.95" customHeight="1">
      <c r="A53" s="21" t="s">
        <v>356</v>
      </c>
      <c r="B53" s="29" t="s">
        <v>357</v>
      </c>
      <c r="C53" s="29" t="s">
        <v>357</v>
      </c>
      <c r="D53" s="29" t="s">
        <v>357</v>
      </c>
      <c r="E53" s="29" t="s">
        <v>357</v>
      </c>
      <c r="F53" s="29" t="s">
        <v>357</v>
      </c>
      <c r="G53" s="29" t="s">
        <v>357</v>
      </c>
      <c r="H53" s="18"/>
      <c r="I53" s="18"/>
      <c r="J53" s="18"/>
      <c r="K53" s="32"/>
      <c r="L53" s="33"/>
      <c r="M53" s="18"/>
      <c r="N53" s="33"/>
      <c r="O53" s="35"/>
      <c r="P53" s="35">
        <f t="shared" si="1"/>
        <v>0</v>
      </c>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c r="GV53" s="35"/>
      <c r="GW53" s="35"/>
      <c r="GX53" s="35"/>
      <c r="GY53" s="35"/>
      <c r="GZ53" s="35"/>
      <c r="HA53" s="35"/>
      <c r="HB53" s="35"/>
      <c r="HC53" s="35"/>
      <c r="HD53" s="35"/>
      <c r="HE53" s="35"/>
      <c r="HF53" s="35"/>
      <c r="HG53" s="35"/>
      <c r="HH53" s="35"/>
      <c r="HI53" s="35"/>
      <c r="HJ53" s="35"/>
      <c r="HK53" s="35"/>
      <c r="HL53" s="35"/>
      <c r="HM53" s="35"/>
      <c r="HN53" s="35"/>
      <c r="HO53" s="35"/>
      <c r="HP53" s="35"/>
      <c r="HQ53" s="35"/>
      <c r="HR53" s="35"/>
      <c r="HS53" s="35"/>
      <c r="HT53" s="35"/>
      <c r="HU53" s="35"/>
      <c r="HV53" s="35"/>
      <c r="HW53" s="35"/>
      <c r="HX53" s="35"/>
      <c r="HY53" s="35"/>
      <c r="HZ53" s="35"/>
      <c r="IA53" s="40"/>
    </row>
    <row r="54" spans="1:235" s="3" customFormat="1" ht="24.95" customHeight="1">
      <c r="A54" s="21" t="s">
        <v>358</v>
      </c>
      <c r="B54" s="29" t="s">
        <v>357</v>
      </c>
      <c r="C54" s="29" t="s">
        <v>357</v>
      </c>
      <c r="D54" s="29" t="s">
        <v>357</v>
      </c>
      <c r="E54" s="29" t="s">
        <v>357</v>
      </c>
      <c r="F54" s="29" t="s">
        <v>357</v>
      </c>
      <c r="G54" s="29" t="s">
        <v>357</v>
      </c>
      <c r="H54" s="18"/>
      <c r="I54" s="18"/>
      <c r="J54" s="18"/>
      <c r="K54" s="32"/>
      <c r="L54" s="33"/>
      <c r="M54" s="18"/>
      <c r="N54" s="33"/>
      <c r="O54" s="35"/>
      <c r="P54" s="35">
        <f t="shared" si="1"/>
        <v>0</v>
      </c>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c r="GV54" s="35"/>
      <c r="GW54" s="35"/>
      <c r="GX54" s="35"/>
      <c r="GY54" s="35"/>
      <c r="GZ54" s="35"/>
      <c r="HA54" s="35"/>
      <c r="HB54" s="35"/>
      <c r="HC54" s="35"/>
      <c r="HD54" s="35"/>
      <c r="HE54" s="35"/>
      <c r="HF54" s="35"/>
      <c r="HG54" s="35"/>
      <c r="HH54" s="35"/>
      <c r="HI54" s="35"/>
      <c r="HJ54" s="35"/>
      <c r="HK54" s="35"/>
      <c r="HL54" s="35"/>
      <c r="HM54" s="35"/>
      <c r="HN54" s="35"/>
      <c r="HO54" s="35"/>
      <c r="HP54" s="35"/>
      <c r="HQ54" s="35"/>
      <c r="HR54" s="35"/>
      <c r="HS54" s="35"/>
      <c r="HT54" s="35"/>
      <c r="HU54" s="35"/>
      <c r="HV54" s="35"/>
      <c r="HW54" s="35"/>
      <c r="HX54" s="35"/>
      <c r="HY54" s="35"/>
      <c r="HZ54" s="35"/>
      <c r="IA54" s="40"/>
    </row>
    <row r="55" spans="1:235" s="3" customFormat="1" ht="24.95" customHeight="1">
      <c r="A55" s="21" t="s">
        <v>359</v>
      </c>
      <c r="B55" s="29" t="s">
        <v>357</v>
      </c>
      <c r="C55" s="29" t="s">
        <v>357</v>
      </c>
      <c r="D55" s="29" t="s">
        <v>357</v>
      </c>
      <c r="E55" s="29" t="s">
        <v>357</v>
      </c>
      <c r="F55" s="29" t="s">
        <v>357</v>
      </c>
      <c r="G55" s="29" t="s">
        <v>357</v>
      </c>
      <c r="H55" s="18"/>
      <c r="I55" s="18"/>
      <c r="J55" s="18"/>
      <c r="K55" s="32"/>
      <c r="L55" s="33"/>
      <c r="M55" s="18"/>
      <c r="N55" s="33"/>
      <c r="O55" s="35"/>
      <c r="P55" s="35">
        <f t="shared" si="1"/>
        <v>0</v>
      </c>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c r="GV55" s="35"/>
      <c r="GW55" s="35"/>
      <c r="GX55" s="35"/>
      <c r="GY55" s="35"/>
      <c r="GZ55" s="35"/>
      <c r="HA55" s="35"/>
      <c r="HB55" s="35"/>
      <c r="HC55" s="35"/>
      <c r="HD55" s="35"/>
      <c r="HE55" s="35"/>
      <c r="HF55" s="35"/>
      <c r="HG55" s="35"/>
      <c r="HH55" s="35"/>
      <c r="HI55" s="35"/>
      <c r="HJ55" s="35"/>
      <c r="HK55" s="35"/>
      <c r="HL55" s="35"/>
      <c r="HM55" s="35"/>
      <c r="HN55" s="35"/>
      <c r="HO55" s="35"/>
      <c r="HP55" s="35"/>
      <c r="HQ55" s="35"/>
      <c r="HR55" s="35"/>
      <c r="HS55" s="35"/>
      <c r="HT55" s="35"/>
      <c r="HU55" s="35"/>
      <c r="HV55" s="35"/>
      <c r="HW55" s="35"/>
      <c r="HX55" s="35"/>
      <c r="HY55" s="35"/>
      <c r="HZ55" s="35"/>
      <c r="IA55" s="40"/>
    </row>
    <row r="56" spans="1:235" s="3" customFormat="1" ht="24.95" customHeight="1">
      <c r="A56" s="21" t="s">
        <v>360</v>
      </c>
      <c r="B56" s="29" t="s">
        <v>357</v>
      </c>
      <c r="C56" s="29" t="s">
        <v>357</v>
      </c>
      <c r="D56" s="29" t="s">
        <v>357</v>
      </c>
      <c r="E56" s="29" t="s">
        <v>357</v>
      </c>
      <c r="F56" s="29" t="s">
        <v>357</v>
      </c>
      <c r="G56" s="29" t="s">
        <v>357</v>
      </c>
      <c r="H56" s="18"/>
      <c r="I56" s="18"/>
      <c r="J56" s="18"/>
      <c r="K56" s="32"/>
      <c r="L56" s="33"/>
      <c r="M56" s="18"/>
      <c r="N56" s="33"/>
      <c r="O56" s="35"/>
      <c r="P56" s="35">
        <f t="shared" si="1"/>
        <v>0</v>
      </c>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c r="GV56" s="35"/>
      <c r="GW56" s="35"/>
      <c r="GX56" s="35"/>
      <c r="GY56" s="35"/>
      <c r="GZ56" s="35"/>
      <c r="HA56" s="35"/>
      <c r="HB56" s="35"/>
      <c r="HC56" s="35"/>
      <c r="HD56" s="35"/>
      <c r="HE56" s="35"/>
      <c r="HF56" s="35"/>
      <c r="HG56" s="35"/>
      <c r="HH56" s="35"/>
      <c r="HI56" s="35"/>
      <c r="HJ56" s="35"/>
      <c r="HK56" s="35"/>
      <c r="HL56" s="35"/>
      <c r="HM56" s="35"/>
      <c r="HN56" s="35"/>
      <c r="HO56" s="35"/>
      <c r="HP56" s="35"/>
      <c r="HQ56" s="35"/>
      <c r="HR56" s="35"/>
      <c r="HS56" s="35"/>
      <c r="HT56" s="35"/>
      <c r="HU56" s="35"/>
      <c r="HV56" s="35"/>
      <c r="HW56" s="35"/>
      <c r="HX56" s="35"/>
      <c r="HY56" s="35"/>
      <c r="HZ56" s="35"/>
      <c r="IA56" s="40"/>
    </row>
    <row r="57" spans="1:235" s="3" customFormat="1" ht="15" customHeight="1">
      <c r="A57" s="21" t="s">
        <v>361</v>
      </c>
      <c r="B57" s="29" t="s">
        <v>357</v>
      </c>
      <c r="C57" s="29" t="s">
        <v>357</v>
      </c>
      <c r="D57" s="29" t="s">
        <v>357</v>
      </c>
      <c r="E57" s="29" t="s">
        <v>357</v>
      </c>
      <c r="F57" s="29" t="s">
        <v>357</v>
      </c>
      <c r="G57" s="29" t="s">
        <v>357</v>
      </c>
      <c r="H57" s="18"/>
      <c r="I57" s="18"/>
      <c r="J57" s="18"/>
      <c r="K57" s="32"/>
      <c r="L57" s="33"/>
      <c r="M57" s="18"/>
      <c r="N57" s="33"/>
      <c r="O57" s="35"/>
      <c r="P57" s="35">
        <f t="shared" si="1"/>
        <v>0</v>
      </c>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c r="GV57" s="35"/>
      <c r="GW57" s="35"/>
      <c r="GX57" s="35"/>
      <c r="GY57" s="35"/>
      <c r="GZ57" s="35"/>
      <c r="HA57" s="35"/>
      <c r="HB57" s="35"/>
      <c r="HC57" s="35"/>
      <c r="HD57" s="35"/>
      <c r="HE57" s="35"/>
      <c r="HF57" s="35"/>
      <c r="HG57" s="35"/>
      <c r="HH57" s="35"/>
      <c r="HI57" s="35"/>
      <c r="HJ57" s="35"/>
      <c r="HK57" s="35"/>
      <c r="HL57" s="35"/>
      <c r="HM57" s="35"/>
      <c r="HN57" s="35"/>
      <c r="HO57" s="35"/>
      <c r="HP57" s="35"/>
      <c r="HQ57" s="35"/>
      <c r="HR57" s="35"/>
      <c r="HS57" s="35"/>
      <c r="HT57" s="35"/>
      <c r="HU57" s="35"/>
      <c r="HV57" s="35"/>
      <c r="HW57" s="35"/>
      <c r="HX57" s="35"/>
      <c r="HY57" s="35"/>
      <c r="HZ57" s="35"/>
      <c r="IA57" s="40"/>
    </row>
    <row r="58" spans="1:235" s="3" customFormat="1" ht="15" customHeight="1">
      <c r="A58" s="21" t="s">
        <v>362</v>
      </c>
      <c r="B58" s="29" t="s">
        <v>357</v>
      </c>
      <c r="C58" s="29" t="s">
        <v>357</v>
      </c>
      <c r="D58" s="29" t="s">
        <v>357</v>
      </c>
      <c r="E58" s="29" t="s">
        <v>357</v>
      </c>
      <c r="F58" s="29" t="s">
        <v>357</v>
      </c>
      <c r="G58" s="29" t="s">
        <v>357</v>
      </c>
      <c r="H58" s="18"/>
      <c r="I58" s="18"/>
      <c r="J58" s="18"/>
      <c r="K58" s="32"/>
      <c r="L58" s="33"/>
      <c r="M58" s="18"/>
      <c r="N58" s="33"/>
      <c r="O58" s="35"/>
      <c r="P58" s="35">
        <f t="shared" si="1"/>
        <v>0</v>
      </c>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c r="GV58" s="35"/>
      <c r="GW58" s="35"/>
      <c r="GX58" s="35"/>
      <c r="GY58" s="35"/>
      <c r="GZ58" s="35"/>
      <c r="HA58" s="35"/>
      <c r="HB58" s="35"/>
      <c r="HC58" s="35"/>
      <c r="HD58" s="35"/>
      <c r="HE58" s="35"/>
      <c r="HF58" s="35"/>
      <c r="HG58" s="35"/>
      <c r="HH58" s="35"/>
      <c r="HI58" s="35"/>
      <c r="HJ58" s="35"/>
      <c r="HK58" s="35"/>
      <c r="HL58" s="35"/>
      <c r="HM58" s="35"/>
      <c r="HN58" s="35"/>
      <c r="HO58" s="35"/>
      <c r="HP58" s="35"/>
      <c r="HQ58" s="35"/>
      <c r="HR58" s="35"/>
      <c r="HS58" s="35"/>
      <c r="HT58" s="35"/>
      <c r="HU58" s="35"/>
      <c r="HV58" s="35"/>
      <c r="HW58" s="35"/>
      <c r="HX58" s="35"/>
      <c r="HY58" s="35"/>
      <c r="HZ58" s="35"/>
      <c r="IA58" s="40"/>
    </row>
    <row r="59" spans="1:235" s="3" customFormat="1" ht="15" customHeight="1">
      <c r="A59" s="21" t="s">
        <v>363</v>
      </c>
      <c r="B59" s="29" t="s">
        <v>357</v>
      </c>
      <c r="C59" s="29" t="s">
        <v>357</v>
      </c>
      <c r="D59" s="29" t="s">
        <v>357</v>
      </c>
      <c r="E59" s="29" t="s">
        <v>357</v>
      </c>
      <c r="F59" s="29" t="s">
        <v>357</v>
      </c>
      <c r="G59" s="29" t="s">
        <v>357</v>
      </c>
      <c r="H59" s="18"/>
      <c r="I59" s="18"/>
      <c r="J59" s="18"/>
      <c r="K59" s="32"/>
      <c r="L59" s="33"/>
      <c r="M59" s="18"/>
      <c r="N59" s="33"/>
      <c r="O59" s="35"/>
      <c r="P59" s="35">
        <f t="shared" si="1"/>
        <v>0</v>
      </c>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c r="GV59" s="35"/>
      <c r="GW59" s="35"/>
      <c r="GX59" s="35"/>
      <c r="GY59" s="35"/>
      <c r="GZ59" s="35"/>
      <c r="HA59" s="35"/>
      <c r="HB59" s="35"/>
      <c r="HC59" s="35"/>
      <c r="HD59" s="35"/>
      <c r="HE59" s="35"/>
      <c r="HF59" s="35"/>
      <c r="HG59" s="35"/>
      <c r="HH59" s="35"/>
      <c r="HI59" s="35"/>
      <c r="HJ59" s="35"/>
      <c r="HK59" s="35"/>
      <c r="HL59" s="35"/>
      <c r="HM59" s="35"/>
      <c r="HN59" s="35"/>
      <c r="HO59" s="35"/>
      <c r="HP59" s="35"/>
      <c r="HQ59" s="35"/>
      <c r="HR59" s="35"/>
      <c r="HS59" s="35"/>
      <c r="HT59" s="35"/>
      <c r="HU59" s="35"/>
      <c r="HV59" s="35"/>
      <c r="HW59" s="35"/>
      <c r="HX59" s="35"/>
      <c r="HY59" s="35"/>
      <c r="HZ59" s="35"/>
      <c r="IA59" s="40"/>
    </row>
    <row r="60" spans="1:235" s="3" customFormat="1" ht="15" customHeight="1">
      <c r="A60" s="21" t="s">
        <v>364</v>
      </c>
      <c r="B60" s="29" t="s">
        <v>357</v>
      </c>
      <c r="C60" s="29" t="s">
        <v>357</v>
      </c>
      <c r="D60" s="29" t="s">
        <v>357</v>
      </c>
      <c r="E60" s="29" t="s">
        <v>357</v>
      </c>
      <c r="F60" s="29" t="s">
        <v>357</v>
      </c>
      <c r="G60" s="29" t="s">
        <v>357</v>
      </c>
      <c r="H60" s="18"/>
      <c r="I60" s="18"/>
      <c r="J60" s="18"/>
      <c r="K60" s="32"/>
      <c r="L60" s="33"/>
      <c r="M60" s="18"/>
      <c r="N60" s="33"/>
      <c r="O60" s="35"/>
      <c r="P60" s="35">
        <f t="shared" si="1"/>
        <v>0</v>
      </c>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c r="GV60" s="35"/>
      <c r="GW60" s="35"/>
      <c r="GX60" s="35"/>
      <c r="GY60" s="35"/>
      <c r="GZ60" s="35"/>
      <c r="HA60" s="35"/>
      <c r="HB60" s="35"/>
      <c r="HC60" s="35"/>
      <c r="HD60" s="35"/>
      <c r="HE60" s="35"/>
      <c r="HF60" s="35"/>
      <c r="HG60" s="35"/>
      <c r="HH60" s="35"/>
      <c r="HI60" s="35"/>
      <c r="HJ60" s="35"/>
      <c r="HK60" s="35"/>
      <c r="HL60" s="35"/>
      <c r="HM60" s="35"/>
      <c r="HN60" s="35"/>
      <c r="HO60" s="35"/>
      <c r="HP60" s="35"/>
      <c r="HQ60" s="35"/>
      <c r="HR60" s="35"/>
      <c r="HS60" s="35"/>
      <c r="HT60" s="35"/>
      <c r="HU60" s="35"/>
      <c r="HV60" s="35"/>
      <c r="HW60" s="35"/>
      <c r="HX60" s="35"/>
      <c r="HY60" s="35"/>
      <c r="HZ60" s="35"/>
      <c r="IA60" s="40"/>
    </row>
    <row r="61" spans="1:235" s="3" customFormat="1" ht="15" customHeight="1">
      <c r="A61" s="21" t="s">
        <v>365</v>
      </c>
      <c r="B61" s="29" t="s">
        <v>357</v>
      </c>
      <c r="C61" s="29" t="s">
        <v>357</v>
      </c>
      <c r="D61" s="29" t="s">
        <v>357</v>
      </c>
      <c r="E61" s="29" t="s">
        <v>357</v>
      </c>
      <c r="F61" s="29" t="s">
        <v>357</v>
      </c>
      <c r="G61" s="29" t="s">
        <v>357</v>
      </c>
      <c r="H61" s="18"/>
      <c r="I61" s="18"/>
      <c r="J61" s="18"/>
      <c r="K61" s="32"/>
      <c r="L61" s="33"/>
      <c r="M61" s="18"/>
      <c r="N61" s="33"/>
      <c r="O61" s="35"/>
      <c r="P61" s="35">
        <f t="shared" si="1"/>
        <v>0</v>
      </c>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c r="GV61" s="35"/>
      <c r="GW61" s="35"/>
      <c r="GX61" s="35"/>
      <c r="GY61" s="35"/>
      <c r="GZ61" s="35"/>
      <c r="HA61" s="35"/>
      <c r="HB61" s="35"/>
      <c r="HC61" s="35"/>
      <c r="HD61" s="35"/>
      <c r="HE61" s="35"/>
      <c r="HF61" s="35"/>
      <c r="HG61" s="35"/>
      <c r="HH61" s="35"/>
      <c r="HI61" s="35"/>
      <c r="HJ61" s="35"/>
      <c r="HK61" s="35"/>
      <c r="HL61" s="35"/>
      <c r="HM61" s="35"/>
      <c r="HN61" s="35"/>
      <c r="HO61" s="35"/>
      <c r="HP61" s="35"/>
      <c r="HQ61" s="35"/>
      <c r="HR61" s="35"/>
      <c r="HS61" s="35"/>
      <c r="HT61" s="35"/>
      <c r="HU61" s="35"/>
      <c r="HV61" s="35"/>
      <c r="HW61" s="35"/>
      <c r="HX61" s="35"/>
      <c r="HY61" s="35"/>
      <c r="HZ61" s="35"/>
      <c r="IA61" s="40"/>
    </row>
    <row r="62" spans="1:235" s="3" customFormat="1" ht="15" customHeight="1">
      <c r="A62" s="21" t="s">
        <v>366</v>
      </c>
      <c r="B62" s="29" t="s">
        <v>357</v>
      </c>
      <c r="C62" s="29" t="s">
        <v>357</v>
      </c>
      <c r="D62" s="29" t="s">
        <v>357</v>
      </c>
      <c r="E62" s="29" t="s">
        <v>357</v>
      </c>
      <c r="F62" s="29" t="s">
        <v>357</v>
      </c>
      <c r="G62" s="29" t="s">
        <v>357</v>
      </c>
      <c r="H62" s="18"/>
      <c r="I62" s="18"/>
      <c r="J62" s="18"/>
      <c r="K62" s="32"/>
      <c r="L62" s="33"/>
      <c r="M62" s="18"/>
      <c r="N62" s="33"/>
      <c r="O62" s="35"/>
      <c r="P62" s="35">
        <f t="shared" si="1"/>
        <v>0</v>
      </c>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c r="GV62" s="35"/>
      <c r="GW62" s="35"/>
      <c r="GX62" s="35"/>
      <c r="GY62" s="35"/>
      <c r="GZ62" s="35"/>
      <c r="HA62" s="35"/>
      <c r="HB62" s="35"/>
      <c r="HC62" s="35"/>
      <c r="HD62" s="35"/>
      <c r="HE62" s="35"/>
      <c r="HF62" s="35"/>
      <c r="HG62" s="35"/>
      <c r="HH62" s="35"/>
      <c r="HI62" s="35"/>
      <c r="HJ62" s="35"/>
      <c r="HK62" s="35"/>
      <c r="HL62" s="35"/>
      <c r="HM62" s="35"/>
      <c r="HN62" s="35"/>
      <c r="HO62" s="35"/>
      <c r="HP62" s="35"/>
      <c r="HQ62" s="35"/>
      <c r="HR62" s="35"/>
      <c r="HS62" s="35"/>
      <c r="HT62" s="35"/>
      <c r="HU62" s="35"/>
      <c r="HV62" s="35"/>
      <c r="HW62" s="35"/>
      <c r="HX62" s="35"/>
      <c r="HY62" s="35"/>
      <c r="HZ62" s="35"/>
      <c r="IA62" s="40"/>
    </row>
    <row r="63" spans="1:235" s="3" customFormat="1" ht="15" customHeight="1">
      <c r="A63" s="21"/>
      <c r="B63" s="29"/>
      <c r="C63" s="29"/>
      <c r="D63" s="29"/>
      <c r="E63" s="18"/>
      <c r="F63" s="18"/>
      <c r="G63" s="18"/>
      <c r="H63" s="18"/>
      <c r="I63" s="18"/>
      <c r="J63" s="18"/>
      <c r="K63" s="32"/>
      <c r="L63" s="33"/>
      <c r="M63" s="18"/>
      <c r="N63" s="33"/>
      <c r="O63" s="35"/>
      <c r="P63" s="35">
        <f t="shared" si="1"/>
        <v>0</v>
      </c>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c r="GV63" s="35"/>
      <c r="GW63" s="35"/>
      <c r="GX63" s="35"/>
      <c r="GY63" s="35"/>
      <c r="GZ63" s="35"/>
      <c r="HA63" s="35"/>
      <c r="HB63" s="35"/>
      <c r="HC63" s="35"/>
      <c r="HD63" s="35"/>
      <c r="HE63" s="35"/>
      <c r="HF63" s="35"/>
      <c r="HG63" s="35"/>
      <c r="HH63" s="35"/>
      <c r="HI63" s="35"/>
      <c r="HJ63" s="35"/>
      <c r="HK63" s="35"/>
      <c r="HL63" s="35"/>
      <c r="HM63" s="35"/>
      <c r="HN63" s="35"/>
      <c r="HO63" s="35"/>
      <c r="HP63" s="35"/>
      <c r="HQ63" s="35"/>
      <c r="HR63" s="35"/>
      <c r="HS63" s="35"/>
      <c r="HT63" s="35"/>
      <c r="HU63" s="35"/>
      <c r="HV63" s="35"/>
      <c r="HW63" s="35"/>
      <c r="HX63" s="35"/>
      <c r="HY63" s="35"/>
      <c r="HZ63" s="35"/>
      <c r="IA63" s="40"/>
    </row>
    <row r="64" spans="1:235" s="3" customFormat="1" ht="15" customHeight="1">
      <c r="A64" s="21"/>
      <c r="B64" s="29"/>
      <c r="C64" s="29"/>
      <c r="D64" s="29"/>
      <c r="E64" s="18"/>
      <c r="F64" s="18"/>
      <c r="G64" s="18"/>
      <c r="H64" s="18"/>
      <c r="I64" s="18"/>
      <c r="J64" s="18"/>
      <c r="K64" s="32"/>
      <c r="L64" s="33"/>
      <c r="M64" s="18"/>
      <c r="N64" s="33"/>
      <c r="O64" s="35"/>
      <c r="P64" s="35">
        <f t="shared" si="1"/>
        <v>0</v>
      </c>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c r="GW64" s="35"/>
      <c r="GX64" s="35"/>
      <c r="GY64" s="35"/>
      <c r="GZ64" s="35"/>
      <c r="HA64" s="35"/>
      <c r="HB64" s="35"/>
      <c r="HC64" s="35"/>
      <c r="HD64" s="35"/>
      <c r="HE64" s="35"/>
      <c r="HF64" s="35"/>
      <c r="HG64" s="35"/>
      <c r="HH64" s="35"/>
      <c r="HI64" s="35"/>
      <c r="HJ64" s="35"/>
      <c r="HK64" s="35"/>
      <c r="HL64" s="35"/>
      <c r="HM64" s="35"/>
      <c r="HN64" s="35"/>
      <c r="HO64" s="35"/>
      <c r="HP64" s="35"/>
      <c r="HQ64" s="35"/>
      <c r="HR64" s="35"/>
      <c r="HS64" s="35"/>
      <c r="HT64" s="35"/>
      <c r="HU64" s="35"/>
      <c r="HV64" s="35"/>
      <c r="HW64" s="35"/>
      <c r="HX64" s="35"/>
      <c r="HY64" s="35"/>
      <c r="HZ64" s="35"/>
      <c r="IA64" s="40"/>
    </row>
    <row r="65" spans="1:235" s="3" customFormat="1" ht="15" customHeight="1">
      <c r="A65" s="21"/>
      <c r="B65" s="18"/>
      <c r="C65" s="18"/>
      <c r="D65" s="18"/>
      <c r="E65" s="18"/>
      <c r="F65" s="18"/>
      <c r="G65" s="18"/>
      <c r="H65" s="18"/>
      <c r="I65" s="18"/>
      <c r="J65" s="18"/>
      <c r="K65" s="32"/>
      <c r="L65" s="18"/>
      <c r="M65" s="18"/>
      <c r="N65" s="18"/>
      <c r="O65" s="35"/>
      <c r="P65" s="35">
        <f t="shared" si="1"/>
        <v>0</v>
      </c>
      <c r="Q65" s="35"/>
      <c r="R65" s="35"/>
      <c r="S65" s="35"/>
      <c r="T65" s="35"/>
      <c r="U65" s="35"/>
      <c r="V65" s="35"/>
      <c r="W65" s="35"/>
      <c r="X65" s="35"/>
      <c r="Y65" s="35"/>
      <c r="Z65" s="35"/>
      <c r="AA65" s="35"/>
      <c r="AB65" s="35"/>
      <c r="AC65" s="35"/>
      <c r="AD65" s="35"/>
      <c r="AE65" s="35"/>
      <c r="AF65" s="35"/>
      <c r="AG65" s="35"/>
      <c r="AH65" s="35"/>
      <c r="AI65" s="35"/>
      <c r="AJ65" s="35"/>
      <c r="AK65" s="35"/>
      <c r="AL65" s="35"/>
      <c r="AM65" s="35"/>
      <c r="AN65" s="35"/>
      <c r="AO65" s="35"/>
      <c r="AP65" s="35"/>
      <c r="AQ65" s="35"/>
      <c r="AR65" s="35"/>
      <c r="AS65" s="35"/>
      <c r="AT65" s="35"/>
      <c r="AU65" s="35"/>
      <c r="AV65" s="35"/>
      <c r="AW65" s="35"/>
      <c r="AX65" s="35"/>
      <c r="AY65" s="35"/>
      <c r="AZ65" s="35"/>
      <c r="BA65" s="35"/>
      <c r="BB65" s="35"/>
      <c r="BC65" s="35"/>
      <c r="BD65" s="35"/>
      <c r="BE65" s="35"/>
      <c r="BF65" s="35"/>
      <c r="BG65" s="35"/>
      <c r="BH65" s="35"/>
      <c r="BI65" s="35"/>
      <c r="BJ65" s="35"/>
      <c r="BK65" s="35"/>
      <c r="BL65" s="35"/>
      <c r="BM65" s="35"/>
      <c r="BN65" s="35"/>
      <c r="BO65" s="35"/>
      <c r="BP65" s="35"/>
      <c r="BQ65" s="35"/>
      <c r="BR65" s="35"/>
      <c r="BS65" s="35"/>
      <c r="BT65" s="35"/>
      <c r="BU65" s="35"/>
      <c r="BV65" s="35"/>
      <c r="BW65" s="35"/>
      <c r="BX65" s="35"/>
      <c r="BY65" s="35"/>
      <c r="BZ65" s="35"/>
      <c r="CA65" s="35"/>
      <c r="CB65" s="35"/>
      <c r="CC65" s="35"/>
      <c r="CD65" s="35"/>
      <c r="CE65" s="35"/>
      <c r="CF65" s="35"/>
      <c r="CG65" s="35"/>
      <c r="CH65" s="35"/>
      <c r="CI65" s="35"/>
      <c r="CJ65" s="35"/>
      <c r="CK65" s="35"/>
      <c r="CL65" s="35"/>
      <c r="CM65" s="35"/>
      <c r="CN65" s="35"/>
      <c r="CO65" s="35"/>
      <c r="CP65" s="35"/>
      <c r="CQ65" s="35"/>
      <c r="CR65" s="35"/>
      <c r="CS65" s="35"/>
      <c r="CT65" s="35"/>
      <c r="CU65" s="35"/>
      <c r="CV65" s="35"/>
      <c r="CW65" s="35"/>
      <c r="CX65" s="35"/>
      <c r="CY65" s="35"/>
      <c r="CZ65" s="35"/>
      <c r="DA65" s="35"/>
      <c r="DB65" s="35"/>
      <c r="DC65" s="35"/>
      <c r="DD65" s="35"/>
      <c r="DE65" s="35"/>
      <c r="DF65" s="35"/>
      <c r="DG65" s="35"/>
      <c r="DH65" s="35"/>
      <c r="DI65" s="35"/>
      <c r="DJ65" s="35"/>
      <c r="DK65" s="35"/>
      <c r="DL65" s="35"/>
      <c r="DM65" s="35"/>
      <c r="DN65" s="35"/>
      <c r="DO65" s="35"/>
      <c r="DP65" s="35"/>
      <c r="DQ65" s="35"/>
      <c r="DR65" s="35"/>
      <c r="DS65" s="35"/>
      <c r="DT65" s="35"/>
      <c r="DU65" s="35"/>
      <c r="DV65" s="35"/>
      <c r="DW65" s="35"/>
      <c r="DX65" s="35"/>
      <c r="DY65" s="35"/>
      <c r="DZ65" s="35"/>
      <c r="EA65" s="35"/>
      <c r="EB65" s="35"/>
      <c r="EC65" s="35"/>
      <c r="ED65" s="35"/>
      <c r="EE65" s="35"/>
      <c r="EF65" s="35"/>
      <c r="EG65" s="35"/>
      <c r="EH65" s="35"/>
      <c r="EI65" s="35"/>
      <c r="EJ65" s="35"/>
      <c r="EK65" s="35"/>
      <c r="EL65" s="35"/>
      <c r="EM65" s="35"/>
      <c r="EN65" s="35"/>
      <c r="EO65" s="35"/>
      <c r="EP65" s="35"/>
      <c r="EQ65" s="35"/>
      <c r="ER65" s="35"/>
      <c r="ES65" s="35"/>
      <c r="ET65" s="35"/>
      <c r="EU65" s="35"/>
      <c r="EV65" s="35"/>
      <c r="EW65" s="35"/>
      <c r="EX65" s="35"/>
      <c r="EY65" s="35"/>
      <c r="EZ65" s="35"/>
      <c r="FA65" s="35"/>
      <c r="FB65" s="35"/>
      <c r="FC65" s="35"/>
      <c r="FD65" s="35"/>
      <c r="FE65" s="35"/>
      <c r="FF65" s="35"/>
      <c r="FG65" s="35"/>
      <c r="FH65" s="35"/>
      <c r="FI65" s="35"/>
      <c r="FJ65" s="35"/>
      <c r="FK65" s="35"/>
      <c r="FL65" s="35"/>
      <c r="FM65" s="35"/>
      <c r="FN65" s="35"/>
      <c r="FO65" s="35"/>
      <c r="FP65" s="35"/>
      <c r="FQ65" s="35"/>
      <c r="FR65" s="35"/>
      <c r="FS65" s="35"/>
      <c r="FT65" s="35"/>
      <c r="FU65" s="35"/>
      <c r="FV65" s="35"/>
      <c r="FW65" s="35"/>
      <c r="FX65" s="35"/>
      <c r="FY65" s="35"/>
      <c r="FZ65" s="35"/>
      <c r="GA65" s="35"/>
      <c r="GB65" s="35"/>
      <c r="GC65" s="35"/>
      <c r="GD65" s="35"/>
      <c r="GE65" s="35"/>
      <c r="GF65" s="35"/>
      <c r="GG65" s="35"/>
      <c r="GH65" s="35"/>
      <c r="GI65" s="35"/>
      <c r="GJ65" s="35"/>
      <c r="GK65" s="35"/>
      <c r="GL65" s="35"/>
      <c r="GM65" s="35"/>
      <c r="GN65" s="35"/>
      <c r="GO65" s="35"/>
      <c r="GP65" s="35"/>
      <c r="GQ65" s="35"/>
      <c r="GR65" s="35"/>
      <c r="GS65" s="35"/>
      <c r="GT65" s="35"/>
      <c r="GU65" s="35"/>
      <c r="GV65" s="35"/>
      <c r="GW65" s="35"/>
      <c r="GX65" s="35"/>
      <c r="GY65" s="35"/>
      <c r="GZ65" s="35"/>
      <c r="HA65" s="35"/>
      <c r="HB65" s="35"/>
      <c r="HC65" s="35"/>
      <c r="HD65" s="35"/>
      <c r="HE65" s="35"/>
      <c r="HF65" s="35"/>
      <c r="HG65" s="35"/>
      <c r="HH65" s="35"/>
      <c r="HI65" s="35"/>
      <c r="HJ65" s="35"/>
      <c r="HK65" s="35"/>
      <c r="HL65" s="35"/>
      <c r="HM65" s="35"/>
      <c r="HN65" s="35"/>
      <c r="HO65" s="35"/>
      <c r="HP65" s="35"/>
      <c r="HQ65" s="35"/>
      <c r="HR65" s="35"/>
      <c r="HS65" s="35"/>
      <c r="HT65" s="35"/>
      <c r="HU65" s="35"/>
      <c r="HV65" s="35"/>
      <c r="HW65" s="35"/>
      <c r="HX65" s="35"/>
      <c r="HY65" s="35"/>
      <c r="HZ65" s="35"/>
      <c r="IA65" s="40"/>
    </row>
  </sheetData>
  <mergeCells count="12">
    <mergeCell ref="D4:E4"/>
    <mergeCell ref="F4:G4"/>
    <mergeCell ref="H4:I4"/>
    <mergeCell ref="J4:K4"/>
    <mergeCell ref="Q8:R8"/>
    <mergeCell ref="A5:K7"/>
    <mergeCell ref="A1:K1"/>
    <mergeCell ref="A2:K2"/>
    <mergeCell ref="D3:E3"/>
    <mergeCell ref="F3:G3"/>
    <mergeCell ref="H3:I3"/>
    <mergeCell ref="J3:K3"/>
  </mergeCells>
  <phoneticPr fontId="99" type="noConversion"/>
  <pageMargins left="0.75" right="0.75" top="1" bottom="1" header="0.51180555555555596" footer="0.51180555555555596"/>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Q9"/>
  <sheetViews>
    <sheetView zoomScale="90" zoomScaleNormal="90" workbookViewId="0">
      <selection activeCell="M8" sqref="M8"/>
    </sheetView>
  </sheetViews>
  <sheetFormatPr defaultColWidth="9" defaultRowHeight="14.25"/>
  <cols>
    <col min="1" max="1" width="4.625" style="232" customWidth="1"/>
    <col min="2" max="2" width="12.375" style="233" customWidth="1"/>
    <col min="3" max="3" width="11.125" style="233" customWidth="1"/>
    <col min="4" max="4" width="13.375" style="233" customWidth="1"/>
    <col min="5" max="5" width="9.875" style="233" customWidth="1"/>
    <col min="6" max="6" width="9.25" style="233" customWidth="1"/>
    <col min="7" max="7" width="9.125" style="233" customWidth="1"/>
    <col min="8" max="8" width="7.625" style="233" customWidth="1"/>
    <col min="9" max="9" width="9.25" style="233" customWidth="1"/>
    <col min="10" max="12" width="15.375" style="233" customWidth="1"/>
    <col min="13" max="13" width="11" style="233" customWidth="1"/>
    <col min="14" max="14" width="5" style="233" customWidth="1"/>
    <col min="15" max="15" width="15.75" style="233" customWidth="1"/>
    <col min="16" max="16" width="6.375" style="233" customWidth="1"/>
    <col min="17" max="17" width="12.375" style="233" customWidth="1"/>
    <col min="18" max="22" width="9.125" style="233" customWidth="1"/>
    <col min="23" max="261" width="9" style="233"/>
    <col min="262" max="262" width="5.5" style="233" customWidth="1"/>
    <col min="263" max="263" width="14.25" style="233" customWidth="1"/>
    <col min="264" max="264" width="11" style="233" customWidth="1"/>
    <col min="265" max="265" width="10.25" style="233" customWidth="1"/>
    <col min="266" max="266" width="9.25" style="233" customWidth="1"/>
    <col min="267" max="267" width="8.625" style="233" customWidth="1"/>
    <col min="268" max="268" width="9.625" style="233" customWidth="1"/>
    <col min="269" max="269" width="52.25" style="233" customWidth="1"/>
    <col min="270" max="270" width="11.75" style="233" customWidth="1"/>
    <col min="271" max="271" width="10.5" style="233" customWidth="1"/>
    <col min="272" max="272" width="12.25" style="233" customWidth="1"/>
    <col min="273" max="278" width="9.125" style="233" customWidth="1"/>
    <col min="279" max="517" width="9" style="233"/>
    <col min="518" max="518" width="5.5" style="233" customWidth="1"/>
    <col min="519" max="519" width="14.25" style="233" customWidth="1"/>
    <col min="520" max="520" width="11" style="233" customWidth="1"/>
    <col min="521" max="521" width="10.25" style="233" customWidth="1"/>
    <col min="522" max="522" width="9.25" style="233" customWidth="1"/>
    <col min="523" max="523" width="8.625" style="233" customWidth="1"/>
    <col min="524" max="524" width="9.625" style="233" customWidth="1"/>
    <col min="525" max="525" width="52.25" style="233" customWidth="1"/>
    <col min="526" max="526" width="11.75" style="233" customWidth="1"/>
    <col min="527" max="527" width="10.5" style="233" customWidth="1"/>
    <col min="528" max="528" width="12.25" style="233" customWidth="1"/>
    <col min="529" max="534" width="9.125" style="233" customWidth="1"/>
    <col min="535" max="773" width="9" style="233"/>
    <col min="774" max="774" width="5.5" style="233" customWidth="1"/>
    <col min="775" max="775" width="14.25" style="233" customWidth="1"/>
    <col min="776" max="776" width="11" style="233" customWidth="1"/>
    <col min="777" max="777" width="10.25" style="233" customWidth="1"/>
    <col min="778" max="778" width="9.25" style="233" customWidth="1"/>
    <col min="779" max="779" width="8.625" style="233" customWidth="1"/>
    <col min="780" max="780" width="9.625" style="233" customWidth="1"/>
    <col min="781" max="781" width="52.25" style="233" customWidth="1"/>
    <col min="782" max="782" width="11.75" style="233" customWidth="1"/>
    <col min="783" max="783" width="10.5" style="233" customWidth="1"/>
    <col min="784" max="784" width="12.25" style="233" customWidth="1"/>
    <col min="785" max="790" width="9.125" style="233" customWidth="1"/>
    <col min="791" max="1029" width="9" style="233"/>
    <col min="1030" max="1030" width="5.5" style="233" customWidth="1"/>
    <col min="1031" max="1031" width="14.25" style="233" customWidth="1"/>
    <col min="1032" max="1032" width="11" style="233" customWidth="1"/>
    <col min="1033" max="1033" width="10.25" style="233" customWidth="1"/>
    <col min="1034" max="1034" width="9.25" style="233" customWidth="1"/>
    <col min="1035" max="1035" width="8.625" style="233" customWidth="1"/>
    <col min="1036" max="1036" width="9.625" style="233" customWidth="1"/>
    <col min="1037" max="1037" width="52.25" style="233" customWidth="1"/>
    <col min="1038" max="1038" width="11.75" style="233" customWidth="1"/>
    <col min="1039" max="1039" width="10.5" style="233" customWidth="1"/>
    <col min="1040" max="1040" width="12.25" style="233" customWidth="1"/>
    <col min="1041" max="1046" width="9.125" style="233" customWidth="1"/>
    <col min="1047" max="1285" width="9" style="233"/>
    <col min="1286" max="1286" width="5.5" style="233" customWidth="1"/>
    <col min="1287" max="1287" width="14.25" style="233" customWidth="1"/>
    <col min="1288" max="1288" width="11" style="233" customWidth="1"/>
    <col min="1289" max="1289" width="10.25" style="233" customWidth="1"/>
    <col min="1290" max="1290" width="9.25" style="233" customWidth="1"/>
    <col min="1291" max="1291" width="8.625" style="233" customWidth="1"/>
    <col min="1292" max="1292" width="9.625" style="233" customWidth="1"/>
    <col min="1293" max="1293" width="52.25" style="233" customWidth="1"/>
    <col min="1294" max="1294" width="11.75" style="233" customWidth="1"/>
    <col min="1295" max="1295" width="10.5" style="233" customWidth="1"/>
    <col min="1296" max="1296" width="12.25" style="233" customWidth="1"/>
    <col min="1297" max="1302" width="9.125" style="233" customWidth="1"/>
    <col min="1303" max="1541" width="9" style="233"/>
    <col min="1542" max="1542" width="5.5" style="233" customWidth="1"/>
    <col min="1543" max="1543" width="14.25" style="233" customWidth="1"/>
    <col min="1544" max="1544" width="11" style="233" customWidth="1"/>
    <col min="1545" max="1545" width="10.25" style="233" customWidth="1"/>
    <col min="1546" max="1546" width="9.25" style="233" customWidth="1"/>
    <col min="1547" max="1547" width="8.625" style="233" customWidth="1"/>
    <col min="1548" max="1548" width="9.625" style="233" customWidth="1"/>
    <col min="1549" max="1549" width="52.25" style="233" customWidth="1"/>
    <col min="1550" max="1550" width="11.75" style="233" customWidth="1"/>
    <col min="1551" max="1551" width="10.5" style="233" customWidth="1"/>
    <col min="1552" max="1552" width="12.25" style="233" customWidth="1"/>
    <col min="1553" max="1558" width="9.125" style="233" customWidth="1"/>
    <col min="1559" max="1797" width="9" style="233"/>
    <col min="1798" max="1798" width="5.5" style="233" customWidth="1"/>
    <col min="1799" max="1799" width="14.25" style="233" customWidth="1"/>
    <col min="1800" max="1800" width="11" style="233" customWidth="1"/>
    <col min="1801" max="1801" width="10.25" style="233" customWidth="1"/>
    <col min="1802" max="1802" width="9.25" style="233" customWidth="1"/>
    <col min="1803" max="1803" width="8.625" style="233" customWidth="1"/>
    <col min="1804" max="1804" width="9.625" style="233" customWidth="1"/>
    <col min="1805" max="1805" width="52.25" style="233" customWidth="1"/>
    <col min="1806" max="1806" width="11.75" style="233" customWidth="1"/>
    <col min="1807" max="1807" width="10.5" style="233" customWidth="1"/>
    <col min="1808" max="1808" width="12.25" style="233" customWidth="1"/>
    <col min="1809" max="1814" width="9.125" style="233" customWidth="1"/>
    <col min="1815" max="2053" width="9" style="233"/>
    <col min="2054" max="2054" width="5.5" style="233" customWidth="1"/>
    <col min="2055" max="2055" width="14.25" style="233" customWidth="1"/>
    <col min="2056" max="2056" width="11" style="233" customWidth="1"/>
    <col min="2057" max="2057" width="10.25" style="233" customWidth="1"/>
    <col min="2058" max="2058" width="9.25" style="233" customWidth="1"/>
    <col min="2059" max="2059" width="8.625" style="233" customWidth="1"/>
    <col min="2060" max="2060" width="9.625" style="233" customWidth="1"/>
    <col min="2061" max="2061" width="52.25" style="233" customWidth="1"/>
    <col min="2062" max="2062" width="11.75" style="233" customWidth="1"/>
    <col min="2063" max="2063" width="10.5" style="233" customWidth="1"/>
    <col min="2064" max="2064" width="12.25" style="233" customWidth="1"/>
    <col min="2065" max="2070" width="9.125" style="233" customWidth="1"/>
    <col min="2071" max="2309" width="9" style="233"/>
    <col min="2310" max="2310" width="5.5" style="233" customWidth="1"/>
    <col min="2311" max="2311" width="14.25" style="233" customWidth="1"/>
    <col min="2312" max="2312" width="11" style="233" customWidth="1"/>
    <col min="2313" max="2313" width="10.25" style="233" customWidth="1"/>
    <col min="2314" max="2314" width="9.25" style="233" customWidth="1"/>
    <col min="2315" max="2315" width="8.625" style="233" customWidth="1"/>
    <col min="2316" max="2316" width="9.625" style="233" customWidth="1"/>
    <col min="2317" max="2317" width="52.25" style="233" customWidth="1"/>
    <col min="2318" max="2318" width="11.75" style="233" customWidth="1"/>
    <col min="2319" max="2319" width="10.5" style="233" customWidth="1"/>
    <col min="2320" max="2320" width="12.25" style="233" customWidth="1"/>
    <col min="2321" max="2326" width="9.125" style="233" customWidth="1"/>
    <col min="2327" max="2565" width="9" style="233"/>
    <col min="2566" max="2566" width="5.5" style="233" customWidth="1"/>
    <col min="2567" max="2567" width="14.25" style="233" customWidth="1"/>
    <col min="2568" max="2568" width="11" style="233" customWidth="1"/>
    <col min="2569" max="2569" width="10.25" style="233" customWidth="1"/>
    <col min="2570" max="2570" width="9.25" style="233" customWidth="1"/>
    <col min="2571" max="2571" width="8.625" style="233" customWidth="1"/>
    <col min="2572" max="2572" width="9.625" style="233" customWidth="1"/>
    <col min="2573" max="2573" width="52.25" style="233" customWidth="1"/>
    <col min="2574" max="2574" width="11.75" style="233" customWidth="1"/>
    <col min="2575" max="2575" width="10.5" style="233" customWidth="1"/>
    <col min="2576" max="2576" width="12.25" style="233" customWidth="1"/>
    <col min="2577" max="2582" width="9.125" style="233" customWidth="1"/>
    <col min="2583" max="2821" width="9" style="233"/>
    <col min="2822" max="2822" width="5.5" style="233" customWidth="1"/>
    <col min="2823" max="2823" width="14.25" style="233" customWidth="1"/>
    <col min="2824" max="2824" width="11" style="233" customWidth="1"/>
    <col min="2825" max="2825" width="10.25" style="233" customWidth="1"/>
    <col min="2826" max="2826" width="9.25" style="233" customWidth="1"/>
    <col min="2827" max="2827" width="8.625" style="233" customWidth="1"/>
    <col min="2828" max="2828" width="9.625" style="233" customWidth="1"/>
    <col min="2829" max="2829" width="52.25" style="233" customWidth="1"/>
    <col min="2830" max="2830" width="11.75" style="233" customWidth="1"/>
    <col min="2831" max="2831" width="10.5" style="233" customWidth="1"/>
    <col min="2832" max="2832" width="12.25" style="233" customWidth="1"/>
    <col min="2833" max="2838" width="9.125" style="233" customWidth="1"/>
    <col min="2839" max="3077" width="9" style="233"/>
    <col min="3078" max="3078" width="5.5" style="233" customWidth="1"/>
    <col min="3079" max="3079" width="14.25" style="233" customWidth="1"/>
    <col min="3080" max="3080" width="11" style="233" customWidth="1"/>
    <col min="3081" max="3081" width="10.25" style="233" customWidth="1"/>
    <col min="3082" max="3082" width="9.25" style="233" customWidth="1"/>
    <col min="3083" max="3083" width="8.625" style="233" customWidth="1"/>
    <col min="3084" max="3084" width="9.625" style="233" customWidth="1"/>
    <col min="3085" max="3085" width="52.25" style="233" customWidth="1"/>
    <col min="3086" max="3086" width="11.75" style="233" customWidth="1"/>
    <col min="3087" max="3087" width="10.5" style="233" customWidth="1"/>
    <col min="3088" max="3088" width="12.25" style="233" customWidth="1"/>
    <col min="3089" max="3094" width="9.125" style="233" customWidth="1"/>
    <col min="3095" max="3333" width="9" style="233"/>
    <col min="3334" max="3334" width="5.5" style="233" customWidth="1"/>
    <col min="3335" max="3335" width="14.25" style="233" customWidth="1"/>
    <col min="3336" max="3336" width="11" style="233" customWidth="1"/>
    <col min="3337" max="3337" width="10.25" style="233" customWidth="1"/>
    <col min="3338" max="3338" width="9.25" style="233" customWidth="1"/>
    <col min="3339" max="3339" width="8.625" style="233" customWidth="1"/>
    <col min="3340" max="3340" width="9.625" style="233" customWidth="1"/>
    <col min="3341" max="3341" width="52.25" style="233" customWidth="1"/>
    <col min="3342" max="3342" width="11.75" style="233" customWidth="1"/>
    <col min="3343" max="3343" width="10.5" style="233" customWidth="1"/>
    <col min="3344" max="3344" width="12.25" style="233" customWidth="1"/>
    <col min="3345" max="3350" width="9.125" style="233" customWidth="1"/>
    <col min="3351" max="3589" width="9" style="233"/>
    <col min="3590" max="3590" width="5.5" style="233" customWidth="1"/>
    <col min="3591" max="3591" width="14.25" style="233" customWidth="1"/>
    <col min="3592" max="3592" width="11" style="233" customWidth="1"/>
    <col min="3593" max="3593" width="10.25" style="233" customWidth="1"/>
    <col min="3594" max="3594" width="9.25" style="233" customWidth="1"/>
    <col min="3595" max="3595" width="8.625" style="233" customWidth="1"/>
    <col min="3596" max="3596" width="9.625" style="233" customWidth="1"/>
    <col min="3597" max="3597" width="52.25" style="233" customWidth="1"/>
    <col min="3598" max="3598" width="11.75" style="233" customWidth="1"/>
    <col min="3599" max="3599" width="10.5" style="233" customWidth="1"/>
    <col min="3600" max="3600" width="12.25" style="233" customWidth="1"/>
    <col min="3601" max="3606" width="9.125" style="233" customWidth="1"/>
    <col min="3607" max="3845" width="9" style="233"/>
    <col min="3846" max="3846" width="5.5" style="233" customWidth="1"/>
    <col min="3847" max="3847" width="14.25" style="233" customWidth="1"/>
    <col min="3848" max="3848" width="11" style="233" customWidth="1"/>
    <col min="3849" max="3849" width="10.25" style="233" customWidth="1"/>
    <col min="3850" max="3850" width="9.25" style="233" customWidth="1"/>
    <col min="3851" max="3851" width="8.625" style="233" customWidth="1"/>
    <col min="3852" max="3852" width="9.625" style="233" customWidth="1"/>
    <col min="3853" max="3853" width="52.25" style="233" customWidth="1"/>
    <col min="3854" max="3854" width="11.75" style="233" customWidth="1"/>
    <col min="3855" max="3855" width="10.5" style="233" customWidth="1"/>
    <col min="3856" max="3856" width="12.25" style="233" customWidth="1"/>
    <col min="3857" max="3862" width="9.125" style="233" customWidth="1"/>
    <col min="3863" max="4101" width="9" style="233"/>
    <col min="4102" max="4102" width="5.5" style="233" customWidth="1"/>
    <col min="4103" max="4103" width="14.25" style="233" customWidth="1"/>
    <col min="4104" max="4104" width="11" style="233" customWidth="1"/>
    <col min="4105" max="4105" width="10.25" style="233" customWidth="1"/>
    <col min="4106" max="4106" width="9.25" style="233" customWidth="1"/>
    <col min="4107" max="4107" width="8.625" style="233" customWidth="1"/>
    <col min="4108" max="4108" width="9.625" style="233" customWidth="1"/>
    <col min="4109" max="4109" width="52.25" style="233" customWidth="1"/>
    <col min="4110" max="4110" width="11.75" style="233" customWidth="1"/>
    <col min="4111" max="4111" width="10.5" style="233" customWidth="1"/>
    <col min="4112" max="4112" width="12.25" style="233" customWidth="1"/>
    <col min="4113" max="4118" width="9.125" style="233" customWidth="1"/>
    <col min="4119" max="4357" width="9" style="233"/>
    <col min="4358" max="4358" width="5.5" style="233" customWidth="1"/>
    <col min="4359" max="4359" width="14.25" style="233" customWidth="1"/>
    <col min="4360" max="4360" width="11" style="233" customWidth="1"/>
    <col min="4361" max="4361" width="10.25" style="233" customWidth="1"/>
    <col min="4362" max="4362" width="9.25" style="233" customWidth="1"/>
    <col min="4363" max="4363" width="8.625" style="233" customWidth="1"/>
    <col min="4364" max="4364" width="9.625" style="233" customWidth="1"/>
    <col min="4365" max="4365" width="52.25" style="233" customWidth="1"/>
    <col min="4366" max="4366" width="11.75" style="233" customWidth="1"/>
    <col min="4367" max="4367" width="10.5" style="233" customWidth="1"/>
    <col min="4368" max="4368" width="12.25" style="233" customWidth="1"/>
    <col min="4369" max="4374" width="9.125" style="233" customWidth="1"/>
    <col min="4375" max="4613" width="9" style="233"/>
    <col min="4614" max="4614" width="5.5" style="233" customWidth="1"/>
    <col min="4615" max="4615" width="14.25" style="233" customWidth="1"/>
    <col min="4616" max="4616" width="11" style="233" customWidth="1"/>
    <col min="4617" max="4617" width="10.25" style="233" customWidth="1"/>
    <col min="4618" max="4618" width="9.25" style="233" customWidth="1"/>
    <col min="4619" max="4619" width="8.625" style="233" customWidth="1"/>
    <col min="4620" max="4620" width="9.625" style="233" customWidth="1"/>
    <col min="4621" max="4621" width="52.25" style="233" customWidth="1"/>
    <col min="4622" max="4622" width="11.75" style="233" customWidth="1"/>
    <col min="4623" max="4623" width="10.5" style="233" customWidth="1"/>
    <col min="4624" max="4624" width="12.25" style="233" customWidth="1"/>
    <col min="4625" max="4630" width="9.125" style="233" customWidth="1"/>
    <col min="4631" max="4869" width="9" style="233"/>
    <col min="4870" max="4870" width="5.5" style="233" customWidth="1"/>
    <col min="4871" max="4871" width="14.25" style="233" customWidth="1"/>
    <col min="4872" max="4872" width="11" style="233" customWidth="1"/>
    <col min="4873" max="4873" width="10.25" style="233" customWidth="1"/>
    <col min="4874" max="4874" width="9.25" style="233" customWidth="1"/>
    <col min="4875" max="4875" width="8.625" style="233" customWidth="1"/>
    <col min="4876" max="4876" width="9.625" style="233" customWidth="1"/>
    <col min="4877" max="4877" width="52.25" style="233" customWidth="1"/>
    <col min="4878" max="4878" width="11.75" style="233" customWidth="1"/>
    <col min="4879" max="4879" width="10.5" style="233" customWidth="1"/>
    <col min="4880" max="4880" width="12.25" style="233" customWidth="1"/>
    <col min="4881" max="4886" width="9.125" style="233" customWidth="1"/>
    <col min="4887" max="5125" width="9" style="233"/>
    <col min="5126" max="5126" width="5.5" style="233" customWidth="1"/>
    <col min="5127" max="5127" width="14.25" style="233" customWidth="1"/>
    <col min="5128" max="5128" width="11" style="233" customWidth="1"/>
    <col min="5129" max="5129" width="10.25" style="233" customWidth="1"/>
    <col min="5130" max="5130" width="9.25" style="233" customWidth="1"/>
    <col min="5131" max="5131" width="8.625" style="233" customWidth="1"/>
    <col min="5132" max="5132" width="9.625" style="233" customWidth="1"/>
    <col min="5133" max="5133" width="52.25" style="233" customWidth="1"/>
    <col min="5134" max="5134" width="11.75" style="233" customWidth="1"/>
    <col min="5135" max="5135" width="10.5" style="233" customWidth="1"/>
    <col min="5136" max="5136" width="12.25" style="233" customWidth="1"/>
    <col min="5137" max="5142" width="9.125" style="233" customWidth="1"/>
    <col min="5143" max="5381" width="9" style="233"/>
    <col min="5382" max="5382" width="5.5" style="233" customWidth="1"/>
    <col min="5383" max="5383" width="14.25" style="233" customWidth="1"/>
    <col min="5384" max="5384" width="11" style="233" customWidth="1"/>
    <col min="5385" max="5385" width="10.25" style="233" customWidth="1"/>
    <col min="5386" max="5386" width="9.25" style="233" customWidth="1"/>
    <col min="5387" max="5387" width="8.625" style="233" customWidth="1"/>
    <col min="5388" max="5388" width="9.625" style="233" customWidth="1"/>
    <col min="5389" max="5389" width="52.25" style="233" customWidth="1"/>
    <col min="5390" max="5390" width="11.75" style="233" customWidth="1"/>
    <col min="5391" max="5391" width="10.5" style="233" customWidth="1"/>
    <col min="5392" max="5392" width="12.25" style="233" customWidth="1"/>
    <col min="5393" max="5398" width="9.125" style="233" customWidth="1"/>
    <col min="5399" max="5637" width="9" style="233"/>
    <col min="5638" max="5638" width="5.5" style="233" customWidth="1"/>
    <col min="5639" max="5639" width="14.25" style="233" customWidth="1"/>
    <col min="5640" max="5640" width="11" style="233" customWidth="1"/>
    <col min="5641" max="5641" width="10.25" style="233" customWidth="1"/>
    <col min="5642" max="5642" width="9.25" style="233" customWidth="1"/>
    <col min="5643" max="5643" width="8.625" style="233" customWidth="1"/>
    <col min="5644" max="5644" width="9.625" style="233" customWidth="1"/>
    <col min="5645" max="5645" width="52.25" style="233" customWidth="1"/>
    <col min="5646" max="5646" width="11.75" style="233" customWidth="1"/>
    <col min="5647" max="5647" width="10.5" style="233" customWidth="1"/>
    <col min="5648" max="5648" width="12.25" style="233" customWidth="1"/>
    <col min="5649" max="5654" width="9.125" style="233" customWidth="1"/>
    <col min="5655" max="5893" width="9" style="233"/>
    <col min="5894" max="5894" width="5.5" style="233" customWidth="1"/>
    <col min="5895" max="5895" width="14.25" style="233" customWidth="1"/>
    <col min="5896" max="5896" width="11" style="233" customWidth="1"/>
    <col min="5897" max="5897" width="10.25" style="233" customWidth="1"/>
    <col min="5898" max="5898" width="9.25" style="233" customWidth="1"/>
    <col min="5899" max="5899" width="8.625" style="233" customWidth="1"/>
    <col min="5900" max="5900" width="9.625" style="233" customWidth="1"/>
    <col min="5901" max="5901" width="52.25" style="233" customWidth="1"/>
    <col min="5902" max="5902" width="11.75" style="233" customWidth="1"/>
    <col min="5903" max="5903" width="10.5" style="233" customWidth="1"/>
    <col min="5904" max="5904" width="12.25" style="233" customWidth="1"/>
    <col min="5905" max="5910" width="9.125" style="233" customWidth="1"/>
    <col min="5911" max="6149" width="9" style="233"/>
    <col min="6150" max="6150" width="5.5" style="233" customWidth="1"/>
    <col min="6151" max="6151" width="14.25" style="233" customWidth="1"/>
    <col min="6152" max="6152" width="11" style="233" customWidth="1"/>
    <col min="6153" max="6153" width="10.25" style="233" customWidth="1"/>
    <col min="6154" max="6154" width="9.25" style="233" customWidth="1"/>
    <col min="6155" max="6155" width="8.625" style="233" customWidth="1"/>
    <col min="6156" max="6156" width="9.625" style="233" customWidth="1"/>
    <col min="6157" max="6157" width="52.25" style="233" customWidth="1"/>
    <col min="6158" max="6158" width="11.75" style="233" customWidth="1"/>
    <col min="6159" max="6159" width="10.5" style="233" customWidth="1"/>
    <col min="6160" max="6160" width="12.25" style="233" customWidth="1"/>
    <col min="6161" max="6166" width="9.125" style="233" customWidth="1"/>
    <col min="6167" max="6405" width="9" style="233"/>
    <col min="6406" max="6406" width="5.5" style="233" customWidth="1"/>
    <col min="6407" max="6407" width="14.25" style="233" customWidth="1"/>
    <col min="6408" max="6408" width="11" style="233" customWidth="1"/>
    <col min="6409" max="6409" width="10.25" style="233" customWidth="1"/>
    <col min="6410" max="6410" width="9.25" style="233" customWidth="1"/>
    <col min="6411" max="6411" width="8.625" style="233" customWidth="1"/>
    <col min="6412" max="6412" width="9.625" style="233" customWidth="1"/>
    <col min="6413" max="6413" width="52.25" style="233" customWidth="1"/>
    <col min="6414" max="6414" width="11.75" style="233" customWidth="1"/>
    <col min="6415" max="6415" width="10.5" style="233" customWidth="1"/>
    <col min="6416" max="6416" width="12.25" style="233" customWidth="1"/>
    <col min="6417" max="6422" width="9.125" style="233" customWidth="1"/>
    <col min="6423" max="6661" width="9" style="233"/>
    <col min="6662" max="6662" width="5.5" style="233" customWidth="1"/>
    <col min="6663" max="6663" width="14.25" style="233" customWidth="1"/>
    <col min="6664" max="6664" width="11" style="233" customWidth="1"/>
    <col min="6665" max="6665" width="10.25" style="233" customWidth="1"/>
    <col min="6666" max="6666" width="9.25" style="233" customWidth="1"/>
    <col min="6667" max="6667" width="8.625" style="233" customWidth="1"/>
    <col min="6668" max="6668" width="9.625" style="233" customWidth="1"/>
    <col min="6669" max="6669" width="52.25" style="233" customWidth="1"/>
    <col min="6670" max="6670" width="11.75" style="233" customWidth="1"/>
    <col min="6671" max="6671" width="10.5" style="233" customWidth="1"/>
    <col min="6672" max="6672" width="12.25" style="233" customWidth="1"/>
    <col min="6673" max="6678" width="9.125" style="233" customWidth="1"/>
    <col min="6679" max="6917" width="9" style="233"/>
    <col min="6918" max="6918" width="5.5" style="233" customWidth="1"/>
    <col min="6919" max="6919" width="14.25" style="233" customWidth="1"/>
    <col min="6920" max="6920" width="11" style="233" customWidth="1"/>
    <col min="6921" max="6921" width="10.25" style="233" customWidth="1"/>
    <col min="6922" max="6922" width="9.25" style="233" customWidth="1"/>
    <col min="6923" max="6923" width="8.625" style="233" customWidth="1"/>
    <col min="6924" max="6924" width="9.625" style="233" customWidth="1"/>
    <col min="6925" max="6925" width="52.25" style="233" customWidth="1"/>
    <col min="6926" max="6926" width="11.75" style="233" customWidth="1"/>
    <col min="6927" max="6927" width="10.5" style="233" customWidth="1"/>
    <col min="6928" max="6928" width="12.25" style="233" customWidth="1"/>
    <col min="6929" max="6934" width="9.125" style="233" customWidth="1"/>
    <col min="6935" max="7173" width="9" style="233"/>
    <col min="7174" max="7174" width="5.5" style="233" customWidth="1"/>
    <col min="7175" max="7175" width="14.25" style="233" customWidth="1"/>
    <col min="7176" max="7176" width="11" style="233" customWidth="1"/>
    <col min="7177" max="7177" width="10.25" style="233" customWidth="1"/>
    <col min="7178" max="7178" width="9.25" style="233" customWidth="1"/>
    <col min="7179" max="7179" width="8.625" style="233" customWidth="1"/>
    <col min="7180" max="7180" width="9.625" style="233" customWidth="1"/>
    <col min="7181" max="7181" width="52.25" style="233" customWidth="1"/>
    <col min="7182" max="7182" width="11.75" style="233" customWidth="1"/>
    <col min="7183" max="7183" width="10.5" style="233" customWidth="1"/>
    <col min="7184" max="7184" width="12.25" style="233" customWidth="1"/>
    <col min="7185" max="7190" width="9.125" style="233" customWidth="1"/>
    <col min="7191" max="7429" width="9" style="233"/>
    <col min="7430" max="7430" width="5.5" style="233" customWidth="1"/>
    <col min="7431" max="7431" width="14.25" style="233" customWidth="1"/>
    <col min="7432" max="7432" width="11" style="233" customWidth="1"/>
    <col min="7433" max="7433" width="10.25" style="233" customWidth="1"/>
    <col min="7434" max="7434" width="9.25" style="233" customWidth="1"/>
    <col min="7435" max="7435" width="8.625" style="233" customWidth="1"/>
    <col min="7436" max="7436" width="9.625" style="233" customWidth="1"/>
    <col min="7437" max="7437" width="52.25" style="233" customWidth="1"/>
    <col min="7438" max="7438" width="11.75" style="233" customWidth="1"/>
    <col min="7439" max="7439" width="10.5" style="233" customWidth="1"/>
    <col min="7440" max="7440" width="12.25" style="233" customWidth="1"/>
    <col min="7441" max="7446" width="9.125" style="233" customWidth="1"/>
    <col min="7447" max="7685" width="9" style="233"/>
    <col min="7686" max="7686" width="5.5" style="233" customWidth="1"/>
    <col min="7687" max="7687" width="14.25" style="233" customWidth="1"/>
    <col min="7688" max="7688" width="11" style="233" customWidth="1"/>
    <col min="7689" max="7689" width="10.25" style="233" customWidth="1"/>
    <col min="7690" max="7690" width="9.25" style="233" customWidth="1"/>
    <col min="7691" max="7691" width="8.625" style="233" customWidth="1"/>
    <col min="7692" max="7692" width="9.625" style="233" customWidth="1"/>
    <col min="7693" max="7693" width="52.25" style="233" customWidth="1"/>
    <col min="7694" max="7694" width="11.75" style="233" customWidth="1"/>
    <col min="7695" max="7695" width="10.5" style="233" customWidth="1"/>
    <col min="7696" max="7696" width="12.25" style="233" customWidth="1"/>
    <col min="7697" max="7702" width="9.125" style="233" customWidth="1"/>
    <col min="7703" max="7941" width="9" style="233"/>
    <col min="7942" max="7942" width="5.5" style="233" customWidth="1"/>
    <col min="7943" max="7943" width="14.25" style="233" customWidth="1"/>
    <col min="7944" max="7944" width="11" style="233" customWidth="1"/>
    <col min="7945" max="7945" width="10.25" style="233" customWidth="1"/>
    <col min="7946" max="7946" width="9.25" style="233" customWidth="1"/>
    <col min="7947" max="7947" width="8.625" style="233" customWidth="1"/>
    <col min="7948" max="7948" width="9.625" style="233" customWidth="1"/>
    <col min="7949" max="7949" width="52.25" style="233" customWidth="1"/>
    <col min="7950" max="7950" width="11.75" style="233" customWidth="1"/>
    <col min="7951" max="7951" width="10.5" style="233" customWidth="1"/>
    <col min="7952" max="7952" width="12.25" style="233" customWidth="1"/>
    <col min="7953" max="7958" width="9.125" style="233" customWidth="1"/>
    <col min="7959" max="8197" width="9" style="233"/>
    <col min="8198" max="8198" width="5.5" style="233" customWidth="1"/>
    <col min="8199" max="8199" width="14.25" style="233" customWidth="1"/>
    <col min="8200" max="8200" width="11" style="233" customWidth="1"/>
    <col min="8201" max="8201" width="10.25" style="233" customWidth="1"/>
    <col min="8202" max="8202" width="9.25" style="233" customWidth="1"/>
    <col min="8203" max="8203" width="8.625" style="233" customWidth="1"/>
    <col min="8204" max="8204" width="9.625" style="233" customWidth="1"/>
    <col min="8205" max="8205" width="52.25" style="233" customWidth="1"/>
    <col min="8206" max="8206" width="11.75" style="233" customWidth="1"/>
    <col min="8207" max="8207" width="10.5" style="233" customWidth="1"/>
    <col min="8208" max="8208" width="12.25" style="233" customWidth="1"/>
    <col min="8209" max="8214" width="9.125" style="233" customWidth="1"/>
    <col min="8215" max="8453" width="9" style="233"/>
    <col min="8454" max="8454" width="5.5" style="233" customWidth="1"/>
    <col min="8455" max="8455" width="14.25" style="233" customWidth="1"/>
    <col min="8456" max="8456" width="11" style="233" customWidth="1"/>
    <col min="8457" max="8457" width="10.25" style="233" customWidth="1"/>
    <col min="8458" max="8458" width="9.25" style="233" customWidth="1"/>
    <col min="8459" max="8459" width="8.625" style="233" customWidth="1"/>
    <col min="8460" max="8460" width="9.625" style="233" customWidth="1"/>
    <col min="8461" max="8461" width="52.25" style="233" customWidth="1"/>
    <col min="8462" max="8462" width="11.75" style="233" customWidth="1"/>
    <col min="8463" max="8463" width="10.5" style="233" customWidth="1"/>
    <col min="8464" max="8464" width="12.25" style="233" customWidth="1"/>
    <col min="8465" max="8470" width="9.125" style="233" customWidth="1"/>
    <col min="8471" max="8709" width="9" style="233"/>
    <col min="8710" max="8710" width="5.5" style="233" customWidth="1"/>
    <col min="8711" max="8711" width="14.25" style="233" customWidth="1"/>
    <col min="8712" max="8712" width="11" style="233" customWidth="1"/>
    <col min="8713" max="8713" width="10.25" style="233" customWidth="1"/>
    <col min="8714" max="8714" width="9.25" style="233" customWidth="1"/>
    <col min="8715" max="8715" width="8.625" style="233" customWidth="1"/>
    <col min="8716" max="8716" width="9.625" style="233" customWidth="1"/>
    <col min="8717" max="8717" width="52.25" style="233" customWidth="1"/>
    <col min="8718" max="8718" width="11.75" style="233" customWidth="1"/>
    <col min="8719" max="8719" width="10.5" style="233" customWidth="1"/>
    <col min="8720" max="8720" width="12.25" style="233" customWidth="1"/>
    <col min="8721" max="8726" width="9.125" style="233" customWidth="1"/>
    <col min="8727" max="8965" width="9" style="233"/>
    <col min="8966" max="8966" width="5.5" style="233" customWidth="1"/>
    <col min="8967" max="8967" width="14.25" style="233" customWidth="1"/>
    <col min="8968" max="8968" width="11" style="233" customWidth="1"/>
    <col min="8969" max="8969" width="10.25" style="233" customWidth="1"/>
    <col min="8970" max="8970" width="9.25" style="233" customWidth="1"/>
    <col min="8971" max="8971" width="8.625" style="233" customWidth="1"/>
    <col min="8972" max="8972" width="9.625" style="233" customWidth="1"/>
    <col min="8973" max="8973" width="52.25" style="233" customWidth="1"/>
    <col min="8974" max="8974" width="11.75" style="233" customWidth="1"/>
    <col min="8975" max="8975" width="10.5" style="233" customWidth="1"/>
    <col min="8976" max="8976" width="12.25" style="233" customWidth="1"/>
    <col min="8977" max="8982" width="9.125" style="233" customWidth="1"/>
    <col min="8983" max="9221" width="9" style="233"/>
    <col min="9222" max="9222" width="5.5" style="233" customWidth="1"/>
    <col min="9223" max="9223" width="14.25" style="233" customWidth="1"/>
    <col min="9224" max="9224" width="11" style="233" customWidth="1"/>
    <col min="9225" max="9225" width="10.25" style="233" customWidth="1"/>
    <col min="9226" max="9226" width="9.25" style="233" customWidth="1"/>
    <col min="9227" max="9227" width="8.625" style="233" customWidth="1"/>
    <col min="9228" max="9228" width="9.625" style="233" customWidth="1"/>
    <col min="9229" max="9229" width="52.25" style="233" customWidth="1"/>
    <col min="9230" max="9230" width="11.75" style="233" customWidth="1"/>
    <col min="9231" max="9231" width="10.5" style="233" customWidth="1"/>
    <col min="9232" max="9232" width="12.25" style="233" customWidth="1"/>
    <col min="9233" max="9238" width="9.125" style="233" customWidth="1"/>
    <col min="9239" max="9477" width="9" style="233"/>
    <col min="9478" max="9478" width="5.5" style="233" customWidth="1"/>
    <col min="9479" max="9479" width="14.25" style="233" customWidth="1"/>
    <col min="9480" max="9480" width="11" style="233" customWidth="1"/>
    <col min="9481" max="9481" width="10.25" style="233" customWidth="1"/>
    <col min="9482" max="9482" width="9.25" style="233" customWidth="1"/>
    <col min="9483" max="9483" width="8.625" style="233" customWidth="1"/>
    <col min="9484" max="9484" width="9.625" style="233" customWidth="1"/>
    <col min="9485" max="9485" width="52.25" style="233" customWidth="1"/>
    <col min="9486" max="9486" width="11.75" style="233" customWidth="1"/>
    <col min="9487" max="9487" width="10.5" style="233" customWidth="1"/>
    <col min="9488" max="9488" width="12.25" style="233" customWidth="1"/>
    <col min="9489" max="9494" width="9.125" style="233" customWidth="1"/>
    <col min="9495" max="9733" width="9" style="233"/>
    <col min="9734" max="9734" width="5.5" style="233" customWidth="1"/>
    <col min="9735" max="9735" width="14.25" style="233" customWidth="1"/>
    <col min="9736" max="9736" width="11" style="233" customWidth="1"/>
    <col min="9737" max="9737" width="10.25" style="233" customWidth="1"/>
    <col min="9738" max="9738" width="9.25" style="233" customWidth="1"/>
    <col min="9739" max="9739" width="8.625" style="233" customWidth="1"/>
    <col min="9740" max="9740" width="9.625" style="233" customWidth="1"/>
    <col min="9741" max="9741" width="52.25" style="233" customWidth="1"/>
    <col min="9742" max="9742" width="11.75" style="233" customWidth="1"/>
    <col min="9743" max="9743" width="10.5" style="233" customWidth="1"/>
    <col min="9744" max="9744" width="12.25" style="233" customWidth="1"/>
    <col min="9745" max="9750" width="9.125" style="233" customWidth="1"/>
    <col min="9751" max="9989" width="9" style="233"/>
    <col min="9990" max="9990" width="5.5" style="233" customWidth="1"/>
    <col min="9991" max="9991" width="14.25" style="233" customWidth="1"/>
    <col min="9992" max="9992" width="11" style="233" customWidth="1"/>
    <col min="9993" max="9993" width="10.25" style="233" customWidth="1"/>
    <col min="9994" max="9994" width="9.25" style="233" customWidth="1"/>
    <col min="9995" max="9995" width="8.625" style="233" customWidth="1"/>
    <col min="9996" max="9996" width="9.625" style="233" customWidth="1"/>
    <col min="9997" max="9997" width="52.25" style="233" customWidth="1"/>
    <col min="9998" max="9998" width="11.75" style="233" customWidth="1"/>
    <col min="9999" max="9999" width="10.5" style="233" customWidth="1"/>
    <col min="10000" max="10000" width="12.25" style="233" customWidth="1"/>
    <col min="10001" max="10006" width="9.125" style="233" customWidth="1"/>
    <col min="10007" max="10245" width="9" style="233"/>
    <col min="10246" max="10246" width="5.5" style="233" customWidth="1"/>
    <col min="10247" max="10247" width="14.25" style="233" customWidth="1"/>
    <col min="10248" max="10248" width="11" style="233" customWidth="1"/>
    <col min="10249" max="10249" width="10.25" style="233" customWidth="1"/>
    <col min="10250" max="10250" width="9.25" style="233" customWidth="1"/>
    <col min="10251" max="10251" width="8.625" style="233" customWidth="1"/>
    <col min="10252" max="10252" width="9.625" style="233" customWidth="1"/>
    <col min="10253" max="10253" width="52.25" style="233" customWidth="1"/>
    <col min="10254" max="10254" width="11.75" style="233" customWidth="1"/>
    <col min="10255" max="10255" width="10.5" style="233" customWidth="1"/>
    <col min="10256" max="10256" width="12.25" style="233" customWidth="1"/>
    <col min="10257" max="10262" width="9.125" style="233" customWidth="1"/>
    <col min="10263" max="10501" width="9" style="233"/>
    <col min="10502" max="10502" width="5.5" style="233" customWidth="1"/>
    <col min="10503" max="10503" width="14.25" style="233" customWidth="1"/>
    <col min="10504" max="10504" width="11" style="233" customWidth="1"/>
    <col min="10505" max="10505" width="10.25" style="233" customWidth="1"/>
    <col min="10506" max="10506" width="9.25" style="233" customWidth="1"/>
    <col min="10507" max="10507" width="8.625" style="233" customWidth="1"/>
    <col min="10508" max="10508" width="9.625" style="233" customWidth="1"/>
    <col min="10509" max="10509" width="52.25" style="233" customWidth="1"/>
    <col min="10510" max="10510" width="11.75" style="233" customWidth="1"/>
    <col min="10511" max="10511" width="10.5" style="233" customWidth="1"/>
    <col min="10512" max="10512" width="12.25" style="233" customWidth="1"/>
    <col min="10513" max="10518" width="9.125" style="233" customWidth="1"/>
    <col min="10519" max="10757" width="9" style="233"/>
    <col min="10758" max="10758" width="5.5" style="233" customWidth="1"/>
    <col min="10759" max="10759" width="14.25" style="233" customWidth="1"/>
    <col min="10760" max="10760" width="11" style="233" customWidth="1"/>
    <col min="10761" max="10761" width="10.25" style="233" customWidth="1"/>
    <col min="10762" max="10762" width="9.25" style="233" customWidth="1"/>
    <col min="10763" max="10763" width="8.625" style="233" customWidth="1"/>
    <col min="10764" max="10764" width="9.625" style="233" customWidth="1"/>
    <col min="10765" max="10765" width="52.25" style="233" customWidth="1"/>
    <col min="10766" max="10766" width="11.75" style="233" customWidth="1"/>
    <col min="10767" max="10767" width="10.5" style="233" customWidth="1"/>
    <col min="10768" max="10768" width="12.25" style="233" customWidth="1"/>
    <col min="10769" max="10774" width="9.125" style="233" customWidth="1"/>
    <col min="10775" max="11013" width="9" style="233"/>
    <col min="11014" max="11014" width="5.5" style="233" customWidth="1"/>
    <col min="11015" max="11015" width="14.25" style="233" customWidth="1"/>
    <col min="11016" max="11016" width="11" style="233" customWidth="1"/>
    <col min="11017" max="11017" width="10.25" style="233" customWidth="1"/>
    <col min="11018" max="11018" width="9.25" style="233" customWidth="1"/>
    <col min="11019" max="11019" width="8.625" style="233" customWidth="1"/>
    <col min="11020" max="11020" width="9.625" style="233" customWidth="1"/>
    <col min="11021" max="11021" width="52.25" style="233" customWidth="1"/>
    <col min="11022" max="11022" width="11.75" style="233" customWidth="1"/>
    <col min="11023" max="11023" width="10.5" style="233" customWidth="1"/>
    <col min="11024" max="11024" width="12.25" style="233" customWidth="1"/>
    <col min="11025" max="11030" width="9.125" style="233" customWidth="1"/>
    <col min="11031" max="11269" width="9" style="233"/>
    <col min="11270" max="11270" width="5.5" style="233" customWidth="1"/>
    <col min="11271" max="11271" width="14.25" style="233" customWidth="1"/>
    <col min="11272" max="11272" width="11" style="233" customWidth="1"/>
    <col min="11273" max="11273" width="10.25" style="233" customWidth="1"/>
    <col min="11274" max="11274" width="9.25" style="233" customWidth="1"/>
    <col min="11275" max="11275" width="8.625" style="233" customWidth="1"/>
    <col min="11276" max="11276" width="9.625" style="233" customWidth="1"/>
    <col min="11277" max="11277" width="52.25" style="233" customWidth="1"/>
    <col min="11278" max="11278" width="11.75" style="233" customWidth="1"/>
    <col min="11279" max="11279" width="10.5" style="233" customWidth="1"/>
    <col min="11280" max="11280" width="12.25" style="233" customWidth="1"/>
    <col min="11281" max="11286" width="9.125" style="233" customWidth="1"/>
    <col min="11287" max="11525" width="9" style="233"/>
    <col min="11526" max="11526" width="5.5" style="233" customWidth="1"/>
    <col min="11527" max="11527" width="14.25" style="233" customWidth="1"/>
    <col min="11528" max="11528" width="11" style="233" customWidth="1"/>
    <col min="11529" max="11529" width="10.25" style="233" customWidth="1"/>
    <col min="11530" max="11530" width="9.25" style="233" customWidth="1"/>
    <col min="11531" max="11531" width="8.625" style="233" customWidth="1"/>
    <col min="11532" max="11532" width="9.625" style="233" customWidth="1"/>
    <col min="11533" max="11533" width="52.25" style="233" customWidth="1"/>
    <col min="11534" max="11534" width="11.75" style="233" customWidth="1"/>
    <col min="11535" max="11535" width="10.5" style="233" customWidth="1"/>
    <col min="11536" max="11536" width="12.25" style="233" customWidth="1"/>
    <col min="11537" max="11542" width="9.125" style="233" customWidth="1"/>
    <col min="11543" max="11781" width="9" style="233"/>
    <col min="11782" max="11782" width="5.5" style="233" customWidth="1"/>
    <col min="11783" max="11783" width="14.25" style="233" customWidth="1"/>
    <col min="11784" max="11784" width="11" style="233" customWidth="1"/>
    <col min="11785" max="11785" width="10.25" style="233" customWidth="1"/>
    <col min="11786" max="11786" width="9.25" style="233" customWidth="1"/>
    <col min="11787" max="11787" width="8.625" style="233" customWidth="1"/>
    <col min="11788" max="11788" width="9.625" style="233" customWidth="1"/>
    <col min="11789" max="11789" width="52.25" style="233" customWidth="1"/>
    <col min="11790" max="11790" width="11.75" style="233" customWidth="1"/>
    <col min="11791" max="11791" width="10.5" style="233" customWidth="1"/>
    <col min="11792" max="11792" width="12.25" style="233" customWidth="1"/>
    <col min="11793" max="11798" width="9.125" style="233" customWidth="1"/>
    <col min="11799" max="12037" width="9" style="233"/>
    <col min="12038" max="12038" width="5.5" style="233" customWidth="1"/>
    <col min="12039" max="12039" width="14.25" style="233" customWidth="1"/>
    <col min="12040" max="12040" width="11" style="233" customWidth="1"/>
    <col min="12041" max="12041" width="10.25" style="233" customWidth="1"/>
    <col min="12042" max="12042" width="9.25" style="233" customWidth="1"/>
    <col min="12043" max="12043" width="8.625" style="233" customWidth="1"/>
    <col min="12044" max="12044" width="9.625" style="233" customWidth="1"/>
    <col min="12045" max="12045" width="52.25" style="233" customWidth="1"/>
    <col min="12046" max="12046" width="11.75" style="233" customWidth="1"/>
    <col min="12047" max="12047" width="10.5" style="233" customWidth="1"/>
    <col min="12048" max="12048" width="12.25" style="233" customWidth="1"/>
    <col min="12049" max="12054" width="9.125" style="233" customWidth="1"/>
    <col min="12055" max="12293" width="9" style="233"/>
    <col min="12294" max="12294" width="5.5" style="233" customWidth="1"/>
    <col min="12295" max="12295" width="14.25" style="233" customWidth="1"/>
    <col min="12296" max="12296" width="11" style="233" customWidth="1"/>
    <col min="12297" max="12297" width="10.25" style="233" customWidth="1"/>
    <col min="12298" max="12298" width="9.25" style="233" customWidth="1"/>
    <col min="12299" max="12299" width="8.625" style="233" customWidth="1"/>
    <col min="12300" max="12300" width="9.625" style="233" customWidth="1"/>
    <col min="12301" max="12301" width="52.25" style="233" customWidth="1"/>
    <col min="12302" max="12302" width="11.75" style="233" customWidth="1"/>
    <col min="12303" max="12303" width="10.5" style="233" customWidth="1"/>
    <col min="12304" max="12304" width="12.25" style="233" customWidth="1"/>
    <col min="12305" max="12310" width="9.125" style="233" customWidth="1"/>
    <col min="12311" max="12549" width="9" style="233"/>
    <col min="12550" max="12550" width="5.5" style="233" customWidth="1"/>
    <col min="12551" max="12551" width="14.25" style="233" customWidth="1"/>
    <col min="12552" max="12552" width="11" style="233" customWidth="1"/>
    <col min="12553" max="12553" width="10.25" style="233" customWidth="1"/>
    <col min="12554" max="12554" width="9.25" style="233" customWidth="1"/>
    <col min="12555" max="12555" width="8.625" style="233" customWidth="1"/>
    <col min="12556" max="12556" width="9.625" style="233" customWidth="1"/>
    <col min="12557" max="12557" width="52.25" style="233" customWidth="1"/>
    <col min="12558" max="12558" width="11.75" style="233" customWidth="1"/>
    <col min="12559" max="12559" width="10.5" style="233" customWidth="1"/>
    <col min="12560" max="12560" width="12.25" style="233" customWidth="1"/>
    <col min="12561" max="12566" width="9.125" style="233" customWidth="1"/>
    <col min="12567" max="12805" width="9" style="233"/>
    <col min="12806" max="12806" width="5.5" style="233" customWidth="1"/>
    <col min="12807" max="12807" width="14.25" style="233" customWidth="1"/>
    <col min="12808" max="12808" width="11" style="233" customWidth="1"/>
    <col min="12809" max="12809" width="10.25" style="233" customWidth="1"/>
    <col min="12810" max="12810" width="9.25" style="233" customWidth="1"/>
    <col min="12811" max="12811" width="8.625" style="233" customWidth="1"/>
    <col min="12812" max="12812" width="9.625" style="233" customWidth="1"/>
    <col min="12813" max="12813" width="52.25" style="233" customWidth="1"/>
    <col min="12814" max="12814" width="11.75" style="233" customWidth="1"/>
    <col min="12815" max="12815" width="10.5" style="233" customWidth="1"/>
    <col min="12816" max="12816" width="12.25" style="233" customWidth="1"/>
    <col min="12817" max="12822" width="9.125" style="233" customWidth="1"/>
    <col min="12823" max="13061" width="9" style="233"/>
    <col min="13062" max="13062" width="5.5" style="233" customWidth="1"/>
    <col min="13063" max="13063" width="14.25" style="233" customWidth="1"/>
    <col min="13064" max="13064" width="11" style="233" customWidth="1"/>
    <col min="13065" max="13065" width="10.25" style="233" customWidth="1"/>
    <col min="13066" max="13066" width="9.25" style="233" customWidth="1"/>
    <col min="13067" max="13067" width="8.625" style="233" customWidth="1"/>
    <col min="13068" max="13068" width="9.625" style="233" customWidth="1"/>
    <col min="13069" max="13069" width="52.25" style="233" customWidth="1"/>
    <col min="13070" max="13070" width="11.75" style="233" customWidth="1"/>
    <col min="13071" max="13071" width="10.5" style="233" customWidth="1"/>
    <col min="13072" max="13072" width="12.25" style="233" customWidth="1"/>
    <col min="13073" max="13078" width="9.125" style="233" customWidth="1"/>
    <col min="13079" max="13317" width="9" style="233"/>
    <col min="13318" max="13318" width="5.5" style="233" customWidth="1"/>
    <col min="13319" max="13319" width="14.25" style="233" customWidth="1"/>
    <col min="13320" max="13320" width="11" style="233" customWidth="1"/>
    <col min="13321" max="13321" width="10.25" style="233" customWidth="1"/>
    <col min="13322" max="13322" width="9.25" style="233" customWidth="1"/>
    <col min="13323" max="13323" width="8.625" style="233" customWidth="1"/>
    <col min="13324" max="13324" width="9.625" style="233" customWidth="1"/>
    <col min="13325" max="13325" width="52.25" style="233" customWidth="1"/>
    <col min="13326" max="13326" width="11.75" style="233" customWidth="1"/>
    <col min="13327" max="13327" width="10.5" style="233" customWidth="1"/>
    <col min="13328" max="13328" width="12.25" style="233" customWidth="1"/>
    <col min="13329" max="13334" width="9.125" style="233" customWidth="1"/>
    <col min="13335" max="13573" width="9" style="233"/>
    <col min="13574" max="13574" width="5.5" style="233" customWidth="1"/>
    <col min="13575" max="13575" width="14.25" style="233" customWidth="1"/>
    <col min="13576" max="13576" width="11" style="233" customWidth="1"/>
    <col min="13577" max="13577" width="10.25" style="233" customWidth="1"/>
    <col min="13578" max="13578" width="9.25" style="233" customWidth="1"/>
    <col min="13579" max="13579" width="8.625" style="233" customWidth="1"/>
    <col min="13580" max="13580" width="9.625" style="233" customWidth="1"/>
    <col min="13581" max="13581" width="52.25" style="233" customWidth="1"/>
    <col min="13582" max="13582" width="11.75" style="233" customWidth="1"/>
    <col min="13583" max="13583" width="10.5" style="233" customWidth="1"/>
    <col min="13584" max="13584" width="12.25" style="233" customWidth="1"/>
    <col min="13585" max="13590" width="9.125" style="233" customWidth="1"/>
    <col min="13591" max="13829" width="9" style="233"/>
    <col min="13830" max="13830" width="5.5" style="233" customWidth="1"/>
    <col min="13831" max="13831" width="14.25" style="233" customWidth="1"/>
    <col min="13832" max="13832" width="11" style="233" customWidth="1"/>
    <col min="13833" max="13833" width="10.25" style="233" customWidth="1"/>
    <col min="13834" max="13834" width="9.25" style="233" customWidth="1"/>
    <col min="13835" max="13835" width="8.625" style="233" customWidth="1"/>
    <col min="13836" max="13836" width="9.625" style="233" customWidth="1"/>
    <col min="13837" max="13837" width="52.25" style="233" customWidth="1"/>
    <col min="13838" max="13838" width="11.75" style="233" customWidth="1"/>
    <col min="13839" max="13839" width="10.5" style="233" customWidth="1"/>
    <col min="13840" max="13840" width="12.25" style="233" customWidth="1"/>
    <col min="13841" max="13846" width="9.125" style="233" customWidth="1"/>
    <col min="13847" max="14085" width="9" style="233"/>
    <col min="14086" max="14086" width="5.5" style="233" customWidth="1"/>
    <col min="14087" max="14087" width="14.25" style="233" customWidth="1"/>
    <col min="14088" max="14088" width="11" style="233" customWidth="1"/>
    <col min="14089" max="14089" width="10.25" style="233" customWidth="1"/>
    <col min="14090" max="14090" width="9.25" style="233" customWidth="1"/>
    <col min="14091" max="14091" width="8.625" style="233" customWidth="1"/>
    <col min="14092" max="14092" width="9.625" style="233" customWidth="1"/>
    <col min="14093" max="14093" width="52.25" style="233" customWidth="1"/>
    <col min="14094" max="14094" width="11.75" style="233" customWidth="1"/>
    <col min="14095" max="14095" width="10.5" style="233" customWidth="1"/>
    <col min="14096" max="14096" width="12.25" style="233" customWidth="1"/>
    <col min="14097" max="14102" width="9.125" style="233" customWidth="1"/>
    <col min="14103" max="14341" width="9" style="233"/>
    <col min="14342" max="14342" width="5.5" style="233" customWidth="1"/>
    <col min="14343" max="14343" width="14.25" style="233" customWidth="1"/>
    <col min="14344" max="14344" width="11" style="233" customWidth="1"/>
    <col min="14345" max="14345" width="10.25" style="233" customWidth="1"/>
    <col min="14346" max="14346" width="9.25" style="233" customWidth="1"/>
    <col min="14347" max="14347" width="8.625" style="233" customWidth="1"/>
    <col min="14348" max="14348" width="9.625" style="233" customWidth="1"/>
    <col min="14349" max="14349" width="52.25" style="233" customWidth="1"/>
    <col min="14350" max="14350" width="11.75" style="233" customWidth="1"/>
    <col min="14351" max="14351" width="10.5" style="233" customWidth="1"/>
    <col min="14352" max="14352" width="12.25" style="233" customWidth="1"/>
    <col min="14353" max="14358" width="9.125" style="233" customWidth="1"/>
    <col min="14359" max="14597" width="9" style="233"/>
    <col min="14598" max="14598" width="5.5" style="233" customWidth="1"/>
    <col min="14599" max="14599" width="14.25" style="233" customWidth="1"/>
    <col min="14600" max="14600" width="11" style="233" customWidth="1"/>
    <col min="14601" max="14601" width="10.25" style="233" customWidth="1"/>
    <col min="14602" max="14602" width="9.25" style="233" customWidth="1"/>
    <col min="14603" max="14603" width="8.625" style="233" customWidth="1"/>
    <col min="14604" max="14604" width="9.625" style="233" customWidth="1"/>
    <col min="14605" max="14605" width="52.25" style="233" customWidth="1"/>
    <col min="14606" max="14606" width="11.75" style="233" customWidth="1"/>
    <col min="14607" max="14607" width="10.5" style="233" customWidth="1"/>
    <col min="14608" max="14608" width="12.25" style="233" customWidth="1"/>
    <col min="14609" max="14614" width="9.125" style="233" customWidth="1"/>
    <col min="14615" max="14853" width="9" style="233"/>
    <col min="14854" max="14854" width="5.5" style="233" customWidth="1"/>
    <col min="14855" max="14855" width="14.25" style="233" customWidth="1"/>
    <col min="14856" max="14856" width="11" style="233" customWidth="1"/>
    <col min="14857" max="14857" width="10.25" style="233" customWidth="1"/>
    <col min="14858" max="14858" width="9.25" style="233" customWidth="1"/>
    <col min="14859" max="14859" width="8.625" style="233" customWidth="1"/>
    <col min="14860" max="14860" width="9.625" style="233" customWidth="1"/>
    <col min="14861" max="14861" width="52.25" style="233" customWidth="1"/>
    <col min="14862" max="14862" width="11.75" style="233" customWidth="1"/>
    <col min="14863" max="14863" width="10.5" style="233" customWidth="1"/>
    <col min="14864" max="14864" width="12.25" style="233" customWidth="1"/>
    <col min="14865" max="14870" width="9.125" style="233" customWidth="1"/>
    <col min="14871" max="15109" width="9" style="233"/>
    <col min="15110" max="15110" width="5.5" style="233" customWidth="1"/>
    <col min="15111" max="15111" width="14.25" style="233" customWidth="1"/>
    <col min="15112" max="15112" width="11" style="233" customWidth="1"/>
    <col min="15113" max="15113" width="10.25" style="233" customWidth="1"/>
    <col min="15114" max="15114" width="9.25" style="233" customWidth="1"/>
    <col min="15115" max="15115" width="8.625" style="233" customWidth="1"/>
    <col min="15116" max="15116" width="9.625" style="233" customWidth="1"/>
    <col min="15117" max="15117" width="52.25" style="233" customWidth="1"/>
    <col min="15118" max="15118" width="11.75" style="233" customWidth="1"/>
    <col min="15119" max="15119" width="10.5" style="233" customWidth="1"/>
    <col min="15120" max="15120" width="12.25" style="233" customWidth="1"/>
    <col min="15121" max="15126" width="9.125" style="233" customWidth="1"/>
    <col min="15127" max="15365" width="9" style="233"/>
    <col min="15366" max="15366" width="5.5" style="233" customWidth="1"/>
    <col min="15367" max="15367" width="14.25" style="233" customWidth="1"/>
    <col min="15368" max="15368" width="11" style="233" customWidth="1"/>
    <col min="15369" max="15369" width="10.25" style="233" customWidth="1"/>
    <col min="15370" max="15370" width="9.25" style="233" customWidth="1"/>
    <col min="15371" max="15371" width="8.625" style="233" customWidth="1"/>
    <col min="15372" max="15372" width="9.625" style="233" customWidth="1"/>
    <col min="15373" max="15373" width="52.25" style="233" customWidth="1"/>
    <col min="15374" max="15374" width="11.75" style="233" customWidth="1"/>
    <col min="15375" max="15375" width="10.5" style="233" customWidth="1"/>
    <col min="15376" max="15376" width="12.25" style="233" customWidth="1"/>
    <col min="15377" max="15382" width="9.125" style="233" customWidth="1"/>
    <col min="15383" max="15621" width="9" style="233"/>
    <col min="15622" max="15622" width="5.5" style="233" customWidth="1"/>
    <col min="15623" max="15623" width="14.25" style="233" customWidth="1"/>
    <col min="15624" max="15624" width="11" style="233" customWidth="1"/>
    <col min="15625" max="15625" width="10.25" style="233" customWidth="1"/>
    <col min="15626" max="15626" width="9.25" style="233" customWidth="1"/>
    <col min="15627" max="15627" width="8.625" style="233" customWidth="1"/>
    <col min="15628" max="15628" width="9.625" style="233" customWidth="1"/>
    <col min="15629" max="15629" width="52.25" style="233" customWidth="1"/>
    <col min="15630" max="15630" width="11.75" style="233" customWidth="1"/>
    <col min="15631" max="15631" width="10.5" style="233" customWidth="1"/>
    <col min="15632" max="15632" width="12.25" style="233" customWidth="1"/>
    <col min="15633" max="15638" width="9.125" style="233" customWidth="1"/>
    <col min="15639" max="15877" width="9" style="233"/>
    <col min="15878" max="15878" width="5.5" style="233" customWidth="1"/>
    <col min="15879" max="15879" width="14.25" style="233" customWidth="1"/>
    <col min="15880" max="15880" width="11" style="233" customWidth="1"/>
    <col min="15881" max="15881" width="10.25" style="233" customWidth="1"/>
    <col min="15882" max="15882" width="9.25" style="233" customWidth="1"/>
    <col min="15883" max="15883" width="8.625" style="233" customWidth="1"/>
    <col min="15884" max="15884" width="9.625" style="233" customWidth="1"/>
    <col min="15885" max="15885" width="52.25" style="233" customWidth="1"/>
    <col min="15886" max="15886" width="11.75" style="233" customWidth="1"/>
    <col min="15887" max="15887" width="10.5" style="233" customWidth="1"/>
    <col min="15888" max="15888" width="12.25" style="233" customWidth="1"/>
    <col min="15889" max="15894" width="9.125" style="233" customWidth="1"/>
    <col min="15895" max="16133" width="9" style="233"/>
    <col min="16134" max="16134" width="5.5" style="233" customWidth="1"/>
    <col min="16135" max="16135" width="14.25" style="233" customWidth="1"/>
    <col min="16136" max="16136" width="11" style="233" customWidth="1"/>
    <col min="16137" max="16137" width="10.25" style="233" customWidth="1"/>
    <col min="16138" max="16138" width="9.25" style="233" customWidth="1"/>
    <col min="16139" max="16139" width="8.625" style="233" customWidth="1"/>
    <col min="16140" max="16140" width="9.625" style="233" customWidth="1"/>
    <col min="16141" max="16141" width="52.25" style="233" customWidth="1"/>
    <col min="16142" max="16142" width="11.75" style="233" customWidth="1"/>
    <col min="16143" max="16143" width="10.5" style="233" customWidth="1"/>
    <col min="16144" max="16144" width="12.25" style="233" customWidth="1"/>
    <col min="16145" max="16150" width="9.125" style="233" customWidth="1"/>
    <col min="16151" max="16384" width="9" style="233"/>
  </cols>
  <sheetData>
    <row r="1" spans="1:17" ht="24.95" customHeight="1">
      <c r="A1" s="306" t="s">
        <v>23</v>
      </c>
      <c r="B1" s="307"/>
      <c r="C1" s="307"/>
      <c r="D1" s="307"/>
      <c r="E1" s="307"/>
      <c r="F1" s="307"/>
      <c r="G1" s="307"/>
      <c r="H1" s="307"/>
      <c r="I1" s="307"/>
      <c r="J1" s="307"/>
      <c r="K1" s="307"/>
      <c r="L1" s="307"/>
      <c r="M1" s="307"/>
      <c r="N1" s="307"/>
      <c r="O1" s="307"/>
      <c r="P1" s="307"/>
      <c r="Q1" s="308"/>
    </row>
    <row r="2" spans="1:17" ht="27" customHeight="1">
      <c r="A2" s="309"/>
      <c r="B2" s="310"/>
      <c r="C2" s="310"/>
      <c r="D2" s="310"/>
      <c r="E2" s="310"/>
      <c r="F2" s="310"/>
      <c r="G2" s="310"/>
      <c r="H2" s="310"/>
      <c r="I2" s="310"/>
      <c r="J2" s="310"/>
      <c r="K2" s="310"/>
      <c r="L2" s="310"/>
      <c r="M2" s="310"/>
      <c r="N2" s="310"/>
      <c r="O2" s="310"/>
      <c r="P2" s="310"/>
      <c r="Q2" s="311"/>
    </row>
    <row r="3" spans="1:17" ht="32.25" customHeight="1">
      <c r="A3" s="234" t="s">
        <v>24</v>
      </c>
      <c r="B3" s="235" t="s">
        <v>25</v>
      </c>
      <c r="C3" s="236" t="s">
        <v>26</v>
      </c>
      <c r="D3" s="236" t="s">
        <v>27</v>
      </c>
      <c r="E3" s="236" t="s">
        <v>28</v>
      </c>
      <c r="F3" s="236" t="s">
        <v>29</v>
      </c>
      <c r="G3" s="236" t="s">
        <v>30</v>
      </c>
      <c r="H3" s="236" t="s">
        <v>31</v>
      </c>
      <c r="I3" s="236" t="s">
        <v>32</v>
      </c>
      <c r="J3" s="293" t="s">
        <v>33</v>
      </c>
      <c r="K3" s="294"/>
      <c r="L3" s="295"/>
      <c r="M3" s="236" t="s">
        <v>34</v>
      </c>
      <c r="N3" s="236" t="s">
        <v>35</v>
      </c>
      <c r="O3" s="236" t="s">
        <v>36</v>
      </c>
      <c r="P3" s="235" t="s">
        <v>37</v>
      </c>
      <c r="Q3" s="235" t="s">
        <v>38</v>
      </c>
    </row>
    <row r="4" spans="1:17" s="231" customFormat="1" ht="35.25" customHeight="1">
      <c r="A4" s="237">
        <v>1</v>
      </c>
      <c r="B4" s="238" t="s">
        <v>39</v>
      </c>
      <c r="C4" s="239" t="s">
        <v>40</v>
      </c>
      <c r="D4" s="240">
        <v>1510001016</v>
      </c>
      <c r="E4" s="241">
        <v>80640</v>
      </c>
      <c r="F4" s="241">
        <f>E4/840</f>
        <v>96</v>
      </c>
      <c r="G4" s="242">
        <f>F4/48</f>
        <v>2</v>
      </c>
      <c r="H4" s="243">
        <v>315</v>
      </c>
      <c r="I4" s="247">
        <v>0</v>
      </c>
      <c r="J4" s="296" t="s">
        <v>41</v>
      </c>
      <c r="K4" s="297"/>
      <c r="L4" s="298"/>
      <c r="M4" s="248" t="s">
        <v>42</v>
      </c>
      <c r="N4" s="249"/>
      <c r="O4" s="247" t="s">
        <v>43</v>
      </c>
      <c r="P4" s="250" t="s">
        <v>44</v>
      </c>
      <c r="Q4" s="253">
        <f>D4</f>
        <v>1510001016</v>
      </c>
    </row>
    <row r="5" spans="1:17" ht="30" customHeight="1">
      <c r="A5" s="237">
        <v>3</v>
      </c>
      <c r="B5" s="244"/>
      <c r="C5" s="244"/>
      <c r="D5" s="245"/>
      <c r="E5" s="241"/>
      <c r="F5" s="241"/>
      <c r="G5" s="241" t="s">
        <v>45</v>
      </c>
      <c r="H5" s="234"/>
      <c r="I5" s="234"/>
      <c r="J5" s="299"/>
      <c r="K5" s="300"/>
      <c r="L5" s="301"/>
      <c r="M5" s="244"/>
      <c r="N5" s="249"/>
      <c r="O5" s="249"/>
      <c r="P5" s="249"/>
      <c r="Q5" s="254"/>
    </row>
    <row r="6" spans="1:17" ht="20.100000000000001" customHeight="1">
      <c r="A6" s="302"/>
      <c r="B6" s="302"/>
      <c r="C6" s="302"/>
      <c r="D6" s="302"/>
      <c r="E6" s="302"/>
      <c r="F6" s="302"/>
      <c r="G6" s="302"/>
      <c r="H6" s="302"/>
      <c r="I6" s="302"/>
      <c r="J6" s="302"/>
      <c r="K6" s="251" t="s">
        <v>46</v>
      </c>
      <c r="L6" s="252" t="s">
        <v>47</v>
      </c>
      <c r="M6" s="246" t="s">
        <v>48</v>
      </c>
      <c r="N6" s="303">
        <v>43033</v>
      </c>
      <c r="O6" s="304"/>
      <c r="P6" s="305"/>
      <c r="Q6" s="244"/>
    </row>
    <row r="7" spans="1:17" ht="20.100000000000001" customHeight="1"/>
    <row r="8" spans="1:17" ht="20.100000000000001" customHeight="1"/>
    <row r="9" spans="1:17" ht="20.100000000000001" customHeight="1"/>
  </sheetData>
  <mergeCells count="6">
    <mergeCell ref="A1:Q2"/>
    <mergeCell ref="J3:L3"/>
    <mergeCell ref="J4:L4"/>
    <mergeCell ref="J5:L5"/>
    <mergeCell ref="A6:J6"/>
    <mergeCell ref="N6:P6"/>
  </mergeCells>
  <phoneticPr fontId="99" type="noConversion"/>
  <conditionalFormatting sqref="H4:H5">
    <cfRule type="cellIs" priority="3" operator="between">
      <formula>200</formula>
      <formula>315</formula>
    </cfRule>
  </conditionalFormatting>
  <conditionalFormatting sqref="I4:J4 J5">
    <cfRule type="colorScale" priority="1">
      <colorScale>
        <cfvo type="num" val="0"/>
        <cfvo type="num" val="1"/>
        <color theme="0"/>
        <color rgb="FFFFFF00"/>
      </colorScale>
    </cfRule>
    <cfRule type="cellIs" dxfId="20" priority="2" operator="greaterThan">
      <formula>1</formula>
    </cfRule>
  </conditionalFormatting>
  <pageMargins left="0.75" right="0.75" top="1" bottom="1" header="0.5" footer="0.5"/>
  <pageSetup paperSize="9" orientation="portrait"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sheetPr>
    <tabColor theme="8" tint="0.79995117038483843"/>
  </sheetPr>
  <dimension ref="A1:P180"/>
  <sheetViews>
    <sheetView tabSelected="1" workbookViewId="0">
      <selection activeCell="A62" sqref="A62:C73"/>
    </sheetView>
  </sheetViews>
  <sheetFormatPr defaultColWidth="9" defaultRowHeight="15.75"/>
  <cols>
    <col min="1" max="1" width="4.625" style="194" customWidth="1"/>
    <col min="2" max="2" width="17.75" style="194" customWidth="1"/>
    <col min="3" max="3" width="12.625" style="194" customWidth="1"/>
    <col min="4" max="4" width="12.25" style="194" customWidth="1"/>
    <col min="5" max="15" width="10.625" style="194" customWidth="1"/>
    <col min="16" max="16384" width="9" style="194"/>
  </cols>
  <sheetData>
    <row r="1" spans="1:15" ht="33" customHeight="1">
      <c r="A1" s="447" t="s">
        <v>49</v>
      </c>
      <c r="B1" s="447"/>
      <c r="C1" s="449" t="s">
        <v>50</v>
      </c>
      <c r="D1" s="449"/>
      <c r="E1" s="449"/>
      <c r="F1" s="449"/>
      <c r="G1" s="449"/>
      <c r="H1" s="449"/>
      <c r="I1" s="449"/>
      <c r="J1" s="449"/>
      <c r="K1" s="449"/>
      <c r="L1" s="449"/>
      <c r="M1" s="449"/>
      <c r="N1" s="451" t="s">
        <v>51</v>
      </c>
      <c r="O1" s="451"/>
    </row>
    <row r="2" spans="1:15" ht="15" customHeight="1">
      <c r="A2" s="448"/>
      <c r="B2" s="448"/>
      <c r="C2" s="450"/>
      <c r="D2" s="450"/>
      <c r="E2" s="450"/>
      <c r="F2" s="450"/>
      <c r="G2" s="450"/>
      <c r="H2" s="450"/>
      <c r="I2" s="450"/>
      <c r="J2" s="450"/>
      <c r="K2" s="450"/>
      <c r="L2" s="450"/>
      <c r="M2" s="450"/>
      <c r="N2" s="367"/>
      <c r="O2" s="367"/>
    </row>
    <row r="3" spans="1:15" s="187" customFormat="1" ht="18.75" customHeight="1">
      <c r="A3" s="312" t="s">
        <v>52</v>
      </c>
      <c r="B3" s="312"/>
      <c r="C3" s="313" t="s">
        <v>53</v>
      </c>
      <c r="D3" s="314"/>
      <c r="E3" s="315"/>
      <c r="F3" s="312" t="s">
        <v>54</v>
      </c>
      <c r="G3" s="312"/>
      <c r="H3" s="316" t="s">
        <v>55</v>
      </c>
      <c r="I3" s="317"/>
      <c r="J3" s="318"/>
      <c r="K3" s="319" t="s">
        <v>56</v>
      </c>
      <c r="L3" s="319"/>
      <c r="M3" s="319"/>
      <c r="N3" s="320">
        <v>43030</v>
      </c>
      <c r="O3" s="320"/>
    </row>
    <row r="4" spans="1:15" s="187" customFormat="1" ht="18" customHeight="1">
      <c r="A4" s="312" t="s">
        <v>57</v>
      </c>
      <c r="B4" s="312"/>
      <c r="C4" s="321" t="s">
        <v>40</v>
      </c>
      <c r="D4" s="321"/>
      <c r="E4" s="321"/>
      <c r="F4" s="312" t="s">
        <v>58</v>
      </c>
      <c r="G4" s="312"/>
      <c r="H4" s="322">
        <f>C6</f>
        <v>1510001016</v>
      </c>
      <c r="I4" s="322"/>
      <c r="J4" s="322"/>
      <c r="K4" s="319" t="s">
        <v>59</v>
      </c>
      <c r="L4" s="319"/>
      <c r="M4" s="319"/>
      <c r="N4" s="320">
        <v>43033</v>
      </c>
      <c r="O4" s="320"/>
    </row>
    <row r="5" spans="1:15" s="187" customFormat="1" ht="18" customHeight="1">
      <c r="A5" s="312" t="s">
        <v>60</v>
      </c>
      <c r="B5" s="312"/>
      <c r="C5" s="321" t="s">
        <v>40</v>
      </c>
      <c r="D5" s="321"/>
      <c r="E5" s="321"/>
      <c r="F5" s="312" t="s">
        <v>61</v>
      </c>
      <c r="G5" s="312"/>
      <c r="H5" s="322" t="str">
        <f>'Product Summary '!O4</f>
        <v>IUH173J262AA1023
W20171025</v>
      </c>
      <c r="I5" s="322"/>
      <c r="J5" s="322"/>
      <c r="K5" s="323" t="s">
        <v>62</v>
      </c>
      <c r="L5" s="323"/>
      <c r="M5" s="323"/>
      <c r="N5" s="324" t="s">
        <v>47</v>
      </c>
      <c r="O5" s="324"/>
    </row>
    <row r="6" spans="1:15" s="187" customFormat="1" ht="18" customHeight="1">
      <c r="A6" s="325" t="s">
        <v>63</v>
      </c>
      <c r="B6" s="326"/>
      <c r="C6" s="327">
        <f>'Product Summary '!D4</f>
        <v>1510001016</v>
      </c>
      <c r="D6" s="327"/>
      <c r="E6" s="327"/>
      <c r="F6" s="312" t="s">
        <v>64</v>
      </c>
      <c r="G6" s="312"/>
      <c r="H6" s="328" t="s">
        <v>65</v>
      </c>
      <c r="I6" s="328"/>
      <c r="J6" s="328"/>
      <c r="K6" s="323" t="s">
        <v>66</v>
      </c>
      <c r="L6" s="323"/>
      <c r="M6" s="323"/>
      <c r="N6" s="216">
        <f>'Product Summary '!E4</f>
        <v>80640</v>
      </c>
      <c r="O6" s="216" t="s">
        <v>67</v>
      </c>
    </row>
    <row r="7" spans="1:15" s="187" customFormat="1" ht="18" customHeight="1">
      <c r="A7" s="312" t="s">
        <v>68</v>
      </c>
      <c r="B7" s="312"/>
      <c r="C7" s="329" t="s">
        <v>69</v>
      </c>
      <c r="D7" s="330"/>
      <c r="E7" s="330"/>
      <c r="F7" s="331" t="s">
        <v>70</v>
      </c>
      <c r="G7" s="332"/>
      <c r="H7" s="333">
        <v>6.5000000000000002E-2</v>
      </c>
      <c r="I7" s="333"/>
      <c r="J7" s="333"/>
      <c r="K7" s="323" t="s">
        <v>71</v>
      </c>
      <c r="L7" s="323"/>
      <c r="M7" s="323"/>
      <c r="N7" s="217">
        <f>N6/840</f>
        <v>96</v>
      </c>
      <c r="O7" s="218" t="s">
        <v>72</v>
      </c>
    </row>
    <row r="8" spans="1:15" s="187" customFormat="1" ht="18" customHeight="1">
      <c r="A8" s="312" t="s">
        <v>73</v>
      </c>
      <c r="B8" s="312"/>
      <c r="C8" s="333" t="s">
        <v>74</v>
      </c>
      <c r="D8" s="333"/>
      <c r="E8" s="334" t="s">
        <v>75</v>
      </c>
      <c r="F8" s="334"/>
      <c r="G8" s="195">
        <v>0</v>
      </c>
      <c r="H8" s="312" t="s">
        <v>76</v>
      </c>
      <c r="I8" s="312"/>
      <c r="J8" s="219">
        <v>1</v>
      </c>
      <c r="K8" s="220" t="s">
        <v>77</v>
      </c>
      <c r="L8" s="221"/>
      <c r="M8" s="222" t="s">
        <v>78</v>
      </c>
      <c r="N8" s="222" t="s">
        <v>79</v>
      </c>
      <c r="O8" s="223" t="e">
        <f>'Product Summary '!#REF!</f>
        <v>#REF!</v>
      </c>
    </row>
    <row r="9" spans="1:15" s="187" customFormat="1" ht="18" customHeight="1">
      <c r="A9" s="335" t="s">
        <v>80</v>
      </c>
      <c r="B9" s="336"/>
      <c r="C9" s="336"/>
      <c r="D9" s="336"/>
      <c r="E9" s="336"/>
      <c r="F9" s="336"/>
      <c r="G9" s="336"/>
      <c r="H9" s="336"/>
      <c r="I9" s="336"/>
      <c r="J9" s="336"/>
      <c r="K9" s="336"/>
      <c r="L9" s="336"/>
      <c r="M9" s="336"/>
      <c r="N9" s="336"/>
      <c r="O9" s="337"/>
    </row>
    <row r="10" spans="1:15" s="188" customFormat="1" ht="26.25" customHeight="1">
      <c r="A10" s="338" t="s">
        <v>81</v>
      </c>
      <c r="B10" s="339"/>
      <c r="C10" s="340" t="s">
        <v>82</v>
      </c>
      <c r="D10" s="340"/>
      <c r="E10" s="340"/>
      <c r="F10" s="340"/>
      <c r="G10" s="341" t="s">
        <v>83</v>
      </c>
      <c r="H10" s="341"/>
      <c r="I10" s="341"/>
      <c r="J10" s="342" t="s">
        <v>84</v>
      </c>
      <c r="K10" s="343"/>
      <c r="L10" s="344" t="s">
        <v>85</v>
      </c>
      <c r="M10" s="344"/>
      <c r="N10" s="345" t="s">
        <v>86</v>
      </c>
      <c r="O10" s="346"/>
    </row>
    <row r="11" spans="1:15" s="188" customFormat="1" ht="26.25" customHeight="1">
      <c r="A11" s="347" t="s">
        <v>87</v>
      </c>
      <c r="B11" s="347"/>
      <c r="C11" s="348" t="s">
        <v>88</v>
      </c>
      <c r="D11" s="349"/>
      <c r="E11" s="349"/>
      <c r="F11" s="350"/>
      <c r="G11" s="341" t="s">
        <v>89</v>
      </c>
      <c r="H11" s="341"/>
      <c r="I11" s="341"/>
      <c r="J11" s="351" t="s">
        <v>86</v>
      </c>
      <c r="K11" s="352"/>
      <c r="L11" s="353" t="s">
        <v>86</v>
      </c>
      <c r="M11" s="353"/>
      <c r="N11" s="353" t="s">
        <v>86</v>
      </c>
      <c r="O11" s="353"/>
    </row>
    <row r="12" spans="1:15" s="189" customFormat="1" ht="26.25" customHeight="1">
      <c r="A12" s="347" t="s">
        <v>90</v>
      </c>
      <c r="B12" s="347"/>
      <c r="C12" s="340" t="s">
        <v>82</v>
      </c>
      <c r="D12" s="340"/>
      <c r="E12" s="340"/>
      <c r="F12" s="340"/>
      <c r="G12" s="341" t="s">
        <v>91</v>
      </c>
      <c r="H12" s="341"/>
      <c r="I12" s="341"/>
      <c r="J12" s="345" t="s">
        <v>86</v>
      </c>
      <c r="K12" s="346"/>
      <c r="L12" s="345" t="s">
        <v>86</v>
      </c>
      <c r="M12" s="346"/>
      <c r="N12" s="353" t="s">
        <v>86</v>
      </c>
      <c r="O12" s="353"/>
    </row>
    <row r="13" spans="1:15" s="187" customFormat="1" ht="21" customHeight="1">
      <c r="A13" s="354" t="s">
        <v>92</v>
      </c>
      <c r="B13" s="355"/>
      <c r="C13" s="355"/>
      <c r="D13" s="355"/>
      <c r="E13" s="355"/>
      <c r="F13" s="355"/>
      <c r="G13" s="355"/>
      <c r="H13" s="355"/>
      <c r="I13" s="355"/>
      <c r="J13" s="355"/>
      <c r="K13" s="355"/>
      <c r="L13" s="355"/>
      <c r="M13" s="355"/>
      <c r="N13" s="355"/>
      <c r="O13" s="356"/>
    </row>
    <row r="14" spans="1:15" s="187" customFormat="1" ht="21" customHeight="1">
      <c r="A14" s="357" t="s">
        <v>93</v>
      </c>
      <c r="B14" s="358"/>
      <c r="C14" s="358"/>
      <c r="D14" s="358"/>
      <c r="E14" s="358"/>
      <c r="F14" s="358"/>
      <c r="G14" s="358"/>
      <c r="H14" s="358"/>
      <c r="I14" s="358"/>
      <c r="J14" s="358"/>
      <c r="K14" s="358"/>
      <c r="L14" s="358"/>
      <c r="M14" s="358"/>
      <c r="N14" s="358"/>
      <c r="O14" s="359"/>
    </row>
    <row r="15" spans="1:15" s="190" customFormat="1" ht="18" customHeight="1">
      <c r="A15" s="360" t="s">
        <v>94</v>
      </c>
      <c r="B15" s="361"/>
      <c r="C15" s="361"/>
      <c r="D15" s="362"/>
      <c r="E15" s="363" t="s">
        <v>95</v>
      </c>
      <c r="F15" s="364"/>
      <c r="G15" s="364"/>
      <c r="H15" s="364"/>
      <c r="I15" s="364"/>
      <c r="J15" s="364"/>
      <c r="K15" s="364"/>
      <c r="L15" s="364"/>
      <c r="M15" s="364"/>
      <c r="N15" s="364"/>
      <c r="O15" s="365"/>
    </row>
    <row r="16" spans="1:15" s="190" customFormat="1" ht="18" customHeight="1">
      <c r="A16" s="443" t="s">
        <v>96</v>
      </c>
      <c r="B16" s="444"/>
      <c r="C16" s="196" t="s">
        <v>97</v>
      </c>
      <c r="D16" s="196" t="s">
        <v>98</v>
      </c>
      <c r="E16" s="366" t="s">
        <v>99</v>
      </c>
      <c r="F16" s="367"/>
      <c r="G16" s="367"/>
      <c r="H16" s="367"/>
      <c r="I16" s="367"/>
      <c r="J16" s="367"/>
      <c r="K16" s="367"/>
      <c r="L16" s="367"/>
      <c r="M16" s="367"/>
      <c r="N16" s="368"/>
      <c r="O16" s="196" t="s">
        <v>100</v>
      </c>
    </row>
    <row r="17" spans="1:15" s="190" customFormat="1" ht="18" customHeight="1">
      <c r="A17" s="445"/>
      <c r="B17" s="446"/>
      <c r="C17" s="196" t="s">
        <v>101</v>
      </c>
      <c r="D17" s="196" t="s">
        <v>101</v>
      </c>
      <c r="E17" s="197" t="s">
        <v>102</v>
      </c>
      <c r="F17" s="197" t="s">
        <v>103</v>
      </c>
      <c r="G17" s="197" t="s">
        <v>104</v>
      </c>
      <c r="H17" s="197" t="s">
        <v>105</v>
      </c>
      <c r="I17" s="197" t="s">
        <v>106</v>
      </c>
      <c r="J17" s="197" t="s">
        <v>107</v>
      </c>
      <c r="K17" s="197" t="s">
        <v>108</v>
      </c>
      <c r="L17" s="197" t="s">
        <v>109</v>
      </c>
      <c r="M17" s="197" t="s">
        <v>110</v>
      </c>
      <c r="N17" s="197" t="s">
        <v>111</v>
      </c>
      <c r="O17" s="196" t="s">
        <v>112</v>
      </c>
    </row>
    <row r="18" spans="1:15" s="187" customFormat="1" ht="18" customHeight="1">
      <c r="A18" s="198" t="s">
        <v>113</v>
      </c>
      <c r="B18" s="199" t="s">
        <v>114</v>
      </c>
      <c r="C18" s="198" t="s">
        <v>115</v>
      </c>
      <c r="D18" s="198" t="s">
        <v>116</v>
      </c>
      <c r="E18" s="198" t="s">
        <v>117</v>
      </c>
      <c r="F18" s="198" t="s">
        <v>118</v>
      </c>
      <c r="G18" s="198" t="s">
        <v>119</v>
      </c>
      <c r="H18" s="198" t="s">
        <v>120</v>
      </c>
      <c r="I18" s="198" t="s">
        <v>121</v>
      </c>
      <c r="J18" s="198" t="s">
        <v>122</v>
      </c>
      <c r="K18" s="198" t="s">
        <v>123</v>
      </c>
      <c r="L18" s="198" t="s">
        <v>124</v>
      </c>
      <c r="M18" s="198" t="s">
        <v>125</v>
      </c>
      <c r="N18" s="198" t="s">
        <v>126</v>
      </c>
      <c r="O18" s="198" t="s">
        <v>127</v>
      </c>
    </row>
    <row r="19" spans="1:15" s="187" customFormat="1" ht="34.5" customHeight="1">
      <c r="A19" s="200">
        <v>1</v>
      </c>
      <c r="B19" s="201" t="s">
        <v>128</v>
      </c>
      <c r="C19" s="202"/>
      <c r="D19" s="202"/>
      <c r="E19" s="203" t="s">
        <v>129</v>
      </c>
      <c r="F19" s="203" t="s">
        <v>129</v>
      </c>
      <c r="G19" s="203" t="s">
        <v>129</v>
      </c>
      <c r="H19" s="203" t="s">
        <v>129</v>
      </c>
      <c r="I19" s="203" t="s">
        <v>129</v>
      </c>
      <c r="J19" s="203" t="s">
        <v>129</v>
      </c>
      <c r="K19" s="203" t="s">
        <v>129</v>
      </c>
      <c r="L19" s="203" t="s">
        <v>129</v>
      </c>
      <c r="M19" s="203" t="s">
        <v>129</v>
      </c>
      <c r="N19" s="203" t="s">
        <v>129</v>
      </c>
      <c r="O19" s="224"/>
    </row>
    <row r="20" spans="1:15" s="187" customFormat="1" ht="33" customHeight="1">
      <c r="A20" s="200">
        <v>2</v>
      </c>
      <c r="B20" s="204" t="s">
        <v>130</v>
      </c>
      <c r="C20" s="205">
        <f>32+0.25</f>
        <v>32.25</v>
      </c>
      <c r="D20" s="205">
        <f>32-0.25</f>
        <v>31.75</v>
      </c>
      <c r="E20" s="206">
        <v>32.049999999999997</v>
      </c>
      <c r="F20" s="206">
        <v>32.03</v>
      </c>
      <c r="G20" s="206">
        <v>32.049999999999997</v>
      </c>
      <c r="H20" s="206">
        <v>32.03</v>
      </c>
      <c r="I20" s="206">
        <v>32.01</v>
      </c>
      <c r="J20" s="206">
        <v>32.01</v>
      </c>
      <c r="K20" s="206">
        <v>32.01</v>
      </c>
      <c r="L20" s="206">
        <v>32.08</v>
      </c>
      <c r="M20" s="206">
        <v>32.049999999999997</v>
      </c>
      <c r="N20" s="206">
        <v>32.03</v>
      </c>
      <c r="O20" s="224"/>
    </row>
    <row r="21" spans="1:15" s="187" customFormat="1" ht="33" customHeight="1">
      <c r="A21" s="200">
        <v>3</v>
      </c>
      <c r="B21" s="207" t="s">
        <v>131</v>
      </c>
      <c r="C21" s="205">
        <f>14.5+0.1</f>
        <v>14.6</v>
      </c>
      <c r="D21" s="205">
        <f>14.5-0.1</f>
        <v>14.4</v>
      </c>
      <c r="E21" s="206">
        <v>14.53</v>
      </c>
      <c r="F21" s="206">
        <v>14.5</v>
      </c>
      <c r="G21" s="206">
        <v>14.52</v>
      </c>
      <c r="H21" s="206">
        <v>14.56</v>
      </c>
      <c r="I21" s="206">
        <v>14.52</v>
      </c>
      <c r="J21" s="206">
        <v>14.53</v>
      </c>
      <c r="K21" s="206">
        <v>14.53</v>
      </c>
      <c r="L21" s="206">
        <v>14.51</v>
      </c>
      <c r="M21" s="206">
        <v>14.52</v>
      </c>
      <c r="N21" s="206">
        <v>14.51</v>
      </c>
      <c r="O21" s="224"/>
    </row>
    <row r="22" spans="1:15" s="187" customFormat="1" ht="27.75" customHeight="1">
      <c r="A22" s="200">
        <v>4</v>
      </c>
      <c r="B22" s="208" t="s">
        <v>132</v>
      </c>
      <c r="C22" s="205">
        <f>22+0.1</f>
        <v>22.1</v>
      </c>
      <c r="D22" s="205">
        <f>22-0.1</f>
        <v>21.9</v>
      </c>
      <c r="E22" s="206">
        <v>21.96</v>
      </c>
      <c r="F22" s="206">
        <v>21.94</v>
      </c>
      <c r="G22" s="206">
        <v>21.96</v>
      </c>
      <c r="H22" s="206">
        <v>21.96</v>
      </c>
      <c r="I22" s="206">
        <v>21.95</v>
      </c>
      <c r="J22" s="206">
        <v>21.95</v>
      </c>
      <c r="K22" s="206">
        <v>21.96</v>
      </c>
      <c r="L22" s="206">
        <v>21.95</v>
      </c>
      <c r="M22" s="206">
        <v>21.95</v>
      </c>
      <c r="N22" s="206">
        <v>21.95</v>
      </c>
      <c r="O22" s="225"/>
    </row>
    <row r="23" spans="1:15" s="187" customFormat="1" ht="25.5" customHeight="1">
      <c r="A23" s="200">
        <v>5</v>
      </c>
      <c r="B23" s="204" t="s">
        <v>133</v>
      </c>
      <c r="C23" s="205">
        <f>24.28+0.25</f>
        <v>24.53</v>
      </c>
      <c r="D23" s="205">
        <f>24.28-0.25</f>
        <v>24.03</v>
      </c>
      <c r="E23" s="369" t="s">
        <v>134</v>
      </c>
      <c r="F23" s="370"/>
      <c r="G23" s="370"/>
      <c r="H23" s="370"/>
      <c r="I23" s="370"/>
      <c r="J23" s="370"/>
      <c r="K23" s="370"/>
      <c r="L23" s="370"/>
      <c r="M23" s="370"/>
      <c r="N23" s="371"/>
      <c r="O23" s="226"/>
    </row>
    <row r="24" spans="1:15" s="187" customFormat="1" ht="25.5" customHeight="1">
      <c r="A24" s="200">
        <v>6</v>
      </c>
      <c r="B24" s="204" t="s">
        <v>135</v>
      </c>
      <c r="C24" s="205">
        <f>5.8+0.5</f>
        <v>6.3</v>
      </c>
      <c r="D24" s="205">
        <f>5.8-0.5</f>
        <v>5.3</v>
      </c>
      <c r="E24" s="369" t="s">
        <v>136</v>
      </c>
      <c r="F24" s="370"/>
      <c r="G24" s="370"/>
      <c r="H24" s="370"/>
      <c r="I24" s="370"/>
      <c r="J24" s="370"/>
      <c r="K24" s="370"/>
      <c r="L24" s="370"/>
      <c r="M24" s="370"/>
      <c r="N24" s="371"/>
      <c r="O24" s="226"/>
    </row>
    <row r="25" spans="1:15" s="187" customFormat="1" ht="25.5" customHeight="1">
      <c r="A25" s="200">
        <v>7</v>
      </c>
      <c r="B25" s="204" t="s">
        <v>137</v>
      </c>
      <c r="C25" s="205">
        <f>16+3</f>
        <v>19</v>
      </c>
      <c r="D25" s="205">
        <f>16-3</f>
        <v>13</v>
      </c>
      <c r="E25" s="206">
        <v>16</v>
      </c>
      <c r="F25" s="206">
        <v>16</v>
      </c>
      <c r="G25" s="206">
        <v>16</v>
      </c>
      <c r="H25" s="206">
        <v>16</v>
      </c>
      <c r="I25" s="206">
        <v>16</v>
      </c>
      <c r="J25" s="206">
        <v>16</v>
      </c>
      <c r="K25" s="206">
        <v>16</v>
      </c>
      <c r="L25" s="206">
        <v>16</v>
      </c>
      <c r="M25" s="206">
        <v>16</v>
      </c>
      <c r="N25" s="206">
        <v>16</v>
      </c>
      <c r="O25" s="226"/>
    </row>
    <row r="26" spans="1:15" s="187" customFormat="1" ht="25.5" customHeight="1">
      <c r="A26" s="200">
        <v>8</v>
      </c>
      <c r="B26" s="204" t="s">
        <v>138</v>
      </c>
      <c r="C26" s="205">
        <f>3+0.25</f>
        <v>3.25</v>
      </c>
      <c r="D26" s="205">
        <f>3-0.25</f>
        <v>2.75</v>
      </c>
      <c r="E26" s="206">
        <v>2.95</v>
      </c>
      <c r="F26" s="206">
        <v>2.9</v>
      </c>
      <c r="G26" s="206">
        <v>2.91</v>
      </c>
      <c r="H26" s="206">
        <v>2.91</v>
      </c>
      <c r="I26" s="206">
        <v>3.02</v>
      </c>
      <c r="J26" s="206">
        <v>2.93</v>
      </c>
      <c r="K26" s="206">
        <v>2.91</v>
      </c>
      <c r="L26" s="206">
        <v>2.86</v>
      </c>
      <c r="M26" s="206">
        <v>2.93</v>
      </c>
      <c r="N26" s="206">
        <v>2.88</v>
      </c>
      <c r="O26" s="226"/>
    </row>
    <row r="27" spans="1:15" s="187" customFormat="1" ht="25.5" customHeight="1">
      <c r="A27" s="200">
        <v>9</v>
      </c>
      <c r="B27" s="209" t="s">
        <v>139</v>
      </c>
      <c r="C27" s="205">
        <f>4.2+0.15</f>
        <v>4.3499999999999996</v>
      </c>
      <c r="D27" s="205">
        <f>4.2-0.15</f>
        <v>4.05</v>
      </c>
      <c r="E27" s="369" t="s">
        <v>140</v>
      </c>
      <c r="F27" s="370"/>
      <c r="G27" s="370"/>
      <c r="H27" s="370"/>
      <c r="I27" s="370"/>
      <c r="J27" s="370"/>
      <c r="K27" s="370"/>
      <c r="L27" s="370"/>
      <c r="M27" s="370"/>
      <c r="N27" s="371"/>
      <c r="O27" s="226"/>
    </row>
    <row r="28" spans="1:15" s="187" customFormat="1" ht="25.5" customHeight="1">
      <c r="A28" s="200">
        <v>10</v>
      </c>
      <c r="B28" s="209" t="s">
        <v>141</v>
      </c>
      <c r="C28" s="205">
        <f>3.25+0.1</f>
        <v>3.35</v>
      </c>
      <c r="D28" s="205">
        <f>3.25-0.1</f>
        <v>3.15</v>
      </c>
      <c r="E28" s="369" t="s">
        <v>142</v>
      </c>
      <c r="F28" s="370"/>
      <c r="G28" s="370"/>
      <c r="H28" s="370"/>
      <c r="I28" s="370"/>
      <c r="J28" s="370"/>
      <c r="K28" s="370"/>
      <c r="L28" s="370"/>
      <c r="M28" s="370"/>
      <c r="N28" s="371"/>
      <c r="O28" s="226"/>
    </row>
    <row r="29" spans="1:15" s="187" customFormat="1" ht="25.5" customHeight="1">
      <c r="A29" s="200">
        <v>11</v>
      </c>
      <c r="B29" s="209" t="s">
        <v>143</v>
      </c>
      <c r="C29" s="205">
        <f>8.2+0.25</f>
        <v>8.4499999999999993</v>
      </c>
      <c r="D29" s="205">
        <f>8.2-0.25</f>
        <v>7.95</v>
      </c>
      <c r="E29" s="210">
        <v>8.33</v>
      </c>
      <c r="F29" s="210">
        <v>8.32</v>
      </c>
      <c r="G29" s="210">
        <v>8.2799999999999994</v>
      </c>
      <c r="H29" s="210">
        <v>8.33</v>
      </c>
      <c r="I29" s="210">
        <v>8.3000000000000007</v>
      </c>
      <c r="J29" s="210">
        <v>8.2899999999999991</v>
      </c>
      <c r="K29" s="210">
        <v>8.31</v>
      </c>
      <c r="L29" s="210">
        <v>8.2799999999999994</v>
      </c>
      <c r="M29" s="210">
        <v>8.2799999999999994</v>
      </c>
      <c r="N29" s="210">
        <v>8.2799999999999994</v>
      </c>
      <c r="O29" s="226"/>
    </row>
    <row r="30" spans="1:15" s="187" customFormat="1" ht="24" customHeight="1">
      <c r="A30" s="200">
        <v>12</v>
      </c>
      <c r="B30" s="211" t="s">
        <v>144</v>
      </c>
      <c r="C30" s="372"/>
      <c r="D30" s="373"/>
      <c r="E30" s="373"/>
      <c r="F30" s="373"/>
      <c r="G30" s="373"/>
      <c r="H30" s="373"/>
      <c r="I30" s="373"/>
      <c r="J30" s="373"/>
      <c r="K30" s="373"/>
      <c r="L30" s="373"/>
      <c r="M30" s="373"/>
      <c r="N30" s="374"/>
      <c r="O30" s="225"/>
    </row>
    <row r="31" spans="1:15" ht="23.25" customHeight="1">
      <c r="A31" s="375" t="s">
        <v>145</v>
      </c>
      <c r="B31" s="376"/>
      <c r="C31" s="376"/>
      <c r="D31" s="376"/>
      <c r="E31" s="376"/>
      <c r="F31" s="376"/>
      <c r="G31" s="376"/>
      <c r="H31" s="376"/>
      <c r="I31" s="376"/>
      <c r="J31" s="376"/>
      <c r="K31" s="376"/>
      <c r="L31" s="376"/>
      <c r="M31" s="376"/>
      <c r="N31" s="376"/>
      <c r="O31" s="377"/>
    </row>
    <row r="32" spans="1:15" ht="18" customHeight="1">
      <c r="A32" s="378" t="s">
        <v>146</v>
      </c>
      <c r="B32" s="378"/>
      <c r="C32" s="379" t="s">
        <v>147</v>
      </c>
      <c r="D32" s="379"/>
      <c r="E32" s="379"/>
      <c r="F32" s="378" t="s">
        <v>148</v>
      </c>
      <c r="G32" s="378"/>
      <c r="H32" s="380" t="s">
        <v>149</v>
      </c>
      <c r="I32" s="380"/>
      <c r="J32" s="380"/>
      <c r="K32" s="381" t="s">
        <v>150</v>
      </c>
      <c r="L32" s="381"/>
      <c r="M32" s="381"/>
      <c r="N32" s="382" t="s">
        <v>151</v>
      </c>
      <c r="O32" s="382"/>
    </row>
    <row r="33" spans="1:16" s="191" customFormat="1" ht="18" customHeight="1">
      <c r="A33" s="378" t="s">
        <v>152</v>
      </c>
      <c r="B33" s="378"/>
      <c r="C33" s="379" t="s">
        <v>153</v>
      </c>
      <c r="D33" s="379"/>
      <c r="E33" s="379"/>
      <c r="F33" s="378" t="s">
        <v>154</v>
      </c>
      <c r="G33" s="378"/>
      <c r="H33" s="380" t="s">
        <v>149</v>
      </c>
      <c r="I33" s="380"/>
      <c r="J33" s="380"/>
      <c r="K33" s="381" t="s">
        <v>155</v>
      </c>
      <c r="L33" s="381"/>
      <c r="M33" s="381"/>
      <c r="N33" s="383" t="s">
        <v>156</v>
      </c>
      <c r="O33" s="384"/>
    </row>
    <row r="34" spans="1:16" s="192" customFormat="1" ht="22.5" customHeight="1">
      <c r="A34" s="212" t="s">
        <v>157</v>
      </c>
      <c r="B34" s="213"/>
      <c r="C34" s="213"/>
      <c r="D34" s="213"/>
      <c r="E34" s="213"/>
      <c r="F34" s="213"/>
      <c r="G34" s="213"/>
      <c r="H34" s="213"/>
      <c r="I34" s="213"/>
      <c r="J34" s="213"/>
      <c r="K34" s="213"/>
      <c r="L34" s="213"/>
      <c r="M34" s="213"/>
      <c r="N34" s="213"/>
      <c r="O34" s="228"/>
      <c r="P34" s="229"/>
    </row>
    <row r="35" spans="1:16" ht="27.75" customHeight="1">
      <c r="A35" s="385" t="str">
        <f>'Product Summary '!J4</f>
        <v>抽检315PCS产品符合出货检验要求</v>
      </c>
      <c r="B35" s="386"/>
      <c r="C35" s="386"/>
      <c r="D35" s="386"/>
      <c r="E35" s="386"/>
      <c r="F35" s="386"/>
      <c r="G35" s="386"/>
      <c r="H35" s="386"/>
      <c r="I35" s="386"/>
      <c r="J35" s="386"/>
      <c r="K35" s="386"/>
      <c r="L35" s="386"/>
      <c r="M35" s="386"/>
      <c r="N35" s="386"/>
      <c r="O35" s="387"/>
    </row>
    <row r="36" spans="1:16" s="187" customFormat="1" ht="23.25" customHeight="1">
      <c r="A36" s="388" t="s">
        <v>45</v>
      </c>
      <c r="B36" s="388"/>
      <c r="C36" s="388"/>
      <c r="D36" s="388"/>
      <c r="E36" s="388"/>
      <c r="F36" s="388"/>
      <c r="G36" s="388"/>
      <c r="H36" s="388"/>
      <c r="I36" s="388"/>
      <c r="J36" s="389" t="s">
        <v>158</v>
      </c>
      <c r="K36" s="389"/>
      <c r="L36" s="390" t="s">
        <v>159</v>
      </c>
      <c r="M36" s="390"/>
      <c r="N36" s="199" t="s">
        <v>160</v>
      </c>
      <c r="O36" s="227">
        <f>'Product Summary '!N6</f>
        <v>43033</v>
      </c>
    </row>
    <row r="37" spans="1:16" ht="27.75" customHeight="1">
      <c r="A37" s="214" t="s">
        <v>161</v>
      </c>
      <c r="B37" s="215"/>
      <c r="C37" s="215"/>
      <c r="D37" s="215"/>
      <c r="E37" s="215"/>
      <c r="F37" s="215"/>
      <c r="G37" s="215"/>
      <c r="H37" s="215"/>
      <c r="I37" s="215"/>
      <c r="J37" s="215"/>
      <c r="K37" s="215"/>
      <c r="L37" s="215"/>
      <c r="M37" s="215"/>
      <c r="N37" s="215"/>
      <c r="O37" s="230"/>
    </row>
    <row r="38" spans="1:16" ht="27.75" customHeight="1">
      <c r="A38" s="391"/>
      <c r="B38" s="392"/>
      <c r="C38" s="392"/>
      <c r="D38" s="392"/>
      <c r="E38" s="392"/>
      <c r="F38" s="392"/>
      <c r="G38" s="392"/>
      <c r="H38" s="392"/>
      <c r="I38" s="392"/>
      <c r="J38" s="392"/>
      <c r="K38" s="392"/>
      <c r="L38" s="392"/>
      <c r="M38" s="392"/>
      <c r="N38" s="392"/>
      <c r="O38" s="393"/>
    </row>
    <row r="39" spans="1:16" ht="27.75" customHeight="1">
      <c r="A39" s="394"/>
      <c r="B39" s="395"/>
      <c r="C39" s="395"/>
      <c r="D39" s="395"/>
      <c r="E39" s="395"/>
      <c r="F39" s="395"/>
      <c r="G39" s="395"/>
      <c r="H39" s="395"/>
      <c r="I39" s="396"/>
      <c r="J39" s="389" t="s">
        <v>162</v>
      </c>
      <c r="K39" s="389"/>
      <c r="L39" s="389"/>
      <c r="M39" s="389"/>
      <c r="N39" s="199" t="s">
        <v>160</v>
      </c>
      <c r="O39" s="227"/>
    </row>
    <row r="40" spans="1:16" ht="27.75" customHeight="1">
      <c r="A40" s="397" t="s">
        <v>161</v>
      </c>
      <c r="B40" s="398"/>
      <c r="C40" s="398"/>
      <c r="D40" s="398"/>
      <c r="E40" s="398"/>
      <c r="F40" s="398"/>
      <c r="G40" s="398"/>
      <c r="H40" s="398"/>
      <c r="I40" s="398"/>
      <c r="J40" s="398"/>
      <c r="K40" s="398"/>
      <c r="L40" s="398"/>
      <c r="M40" s="398"/>
      <c r="N40" s="398"/>
      <c r="O40" s="399"/>
    </row>
    <row r="41" spans="1:16" ht="27.75" customHeight="1">
      <c r="A41" s="391"/>
      <c r="B41" s="392"/>
      <c r="C41" s="392"/>
      <c r="D41" s="392"/>
      <c r="E41" s="392"/>
      <c r="F41" s="392"/>
      <c r="G41" s="392"/>
      <c r="H41" s="392"/>
      <c r="I41" s="392"/>
      <c r="J41" s="392"/>
      <c r="K41" s="392"/>
      <c r="L41" s="392"/>
      <c r="M41" s="392"/>
      <c r="N41" s="392"/>
      <c r="O41" s="393"/>
    </row>
    <row r="42" spans="1:16" ht="27.75" customHeight="1">
      <c r="A42" s="394"/>
      <c r="B42" s="395"/>
      <c r="C42" s="395"/>
      <c r="D42" s="395"/>
      <c r="E42" s="395"/>
      <c r="F42" s="395"/>
      <c r="G42" s="395"/>
      <c r="H42" s="395"/>
      <c r="I42" s="396"/>
      <c r="J42" s="389" t="s">
        <v>162</v>
      </c>
      <c r="K42" s="389"/>
      <c r="L42" s="389"/>
      <c r="M42" s="389"/>
      <c r="N42" s="199" t="s">
        <v>160</v>
      </c>
      <c r="O42" s="227"/>
    </row>
    <row r="43" spans="1:16" ht="27.75" customHeight="1">
      <c r="A43" s="397" t="s">
        <v>161</v>
      </c>
      <c r="B43" s="398"/>
      <c r="C43" s="398"/>
      <c r="D43" s="398"/>
      <c r="E43" s="398"/>
      <c r="F43" s="398"/>
      <c r="G43" s="398"/>
      <c r="H43" s="398"/>
      <c r="I43" s="398"/>
      <c r="J43" s="398"/>
      <c r="K43" s="398"/>
      <c r="L43" s="398"/>
      <c r="M43" s="398"/>
      <c r="N43" s="398"/>
      <c r="O43" s="399"/>
    </row>
    <row r="44" spans="1:16" ht="27.75" customHeight="1">
      <c r="A44" s="391"/>
      <c r="B44" s="392"/>
      <c r="C44" s="392"/>
      <c r="D44" s="392"/>
      <c r="E44" s="392"/>
      <c r="F44" s="392"/>
      <c r="G44" s="392"/>
      <c r="H44" s="392"/>
      <c r="I44" s="392"/>
      <c r="J44" s="392"/>
      <c r="K44" s="392"/>
      <c r="L44" s="392"/>
      <c r="M44" s="392"/>
      <c r="N44" s="392"/>
      <c r="O44" s="393"/>
    </row>
    <row r="45" spans="1:16" ht="27.75" customHeight="1">
      <c r="A45" s="394"/>
      <c r="B45" s="395"/>
      <c r="C45" s="395"/>
      <c r="D45" s="395"/>
      <c r="E45" s="395"/>
      <c r="F45" s="395"/>
      <c r="G45" s="395"/>
      <c r="H45" s="395"/>
      <c r="I45" s="396"/>
      <c r="J45" s="389" t="s">
        <v>162</v>
      </c>
      <c r="K45" s="389"/>
      <c r="L45" s="389"/>
      <c r="M45" s="389"/>
      <c r="N45" s="199" t="s">
        <v>160</v>
      </c>
      <c r="O45" s="227"/>
    </row>
    <row r="46" spans="1:16" s="189" customFormat="1" ht="24" customHeight="1">
      <c r="A46" s="400" t="s">
        <v>163</v>
      </c>
      <c r="B46" s="401"/>
      <c r="C46" s="401"/>
      <c r="D46" s="401"/>
      <c r="E46" s="401"/>
      <c r="F46" s="401"/>
      <c r="G46" s="401"/>
      <c r="H46" s="401"/>
      <c r="I46" s="401"/>
      <c r="J46" s="401"/>
      <c r="K46" s="401"/>
      <c r="L46" s="401"/>
      <c r="M46" s="401"/>
      <c r="N46" s="401"/>
      <c r="O46" s="402"/>
    </row>
    <row r="47" spans="1:16" s="193" customFormat="1" ht="21.75" customHeight="1">
      <c r="A47" s="403" t="s">
        <v>164</v>
      </c>
      <c r="B47" s="404"/>
      <c r="C47" s="404"/>
      <c r="D47" s="404"/>
      <c r="E47" s="404"/>
      <c r="F47" s="404"/>
      <c r="G47" s="404"/>
      <c r="H47" s="404"/>
      <c r="I47" s="404"/>
      <c r="J47" s="404"/>
      <c r="K47" s="404"/>
      <c r="L47" s="404"/>
      <c r="M47" s="404"/>
      <c r="N47" s="404"/>
      <c r="O47" s="405"/>
    </row>
    <row r="48" spans="1:16" s="193" customFormat="1">
      <c r="A48" s="425"/>
      <c r="B48" s="426"/>
      <c r="C48" s="427"/>
      <c r="D48" s="425"/>
      <c r="E48" s="426"/>
      <c r="F48" s="427"/>
      <c r="G48" s="434"/>
      <c r="H48" s="435"/>
      <c r="I48" s="436"/>
      <c r="J48" s="425"/>
      <c r="K48" s="426"/>
      <c r="L48" s="427"/>
      <c r="M48" s="425"/>
      <c r="N48" s="426"/>
      <c r="O48" s="427"/>
    </row>
    <row r="49" spans="1:15" s="193" customFormat="1">
      <c r="A49" s="428"/>
      <c r="B49" s="429"/>
      <c r="C49" s="430"/>
      <c r="D49" s="428"/>
      <c r="E49" s="429"/>
      <c r="F49" s="430"/>
      <c r="G49" s="437"/>
      <c r="H49" s="438"/>
      <c r="I49" s="439"/>
      <c r="J49" s="428"/>
      <c r="K49" s="429"/>
      <c r="L49" s="430"/>
      <c r="M49" s="428"/>
      <c r="N49" s="429"/>
      <c r="O49" s="430"/>
    </row>
    <row r="50" spans="1:15" s="193" customFormat="1">
      <c r="A50" s="428"/>
      <c r="B50" s="429"/>
      <c r="C50" s="430"/>
      <c r="D50" s="428"/>
      <c r="E50" s="429"/>
      <c r="F50" s="430"/>
      <c r="G50" s="437"/>
      <c r="H50" s="438"/>
      <c r="I50" s="439"/>
      <c r="J50" s="428"/>
      <c r="K50" s="429"/>
      <c r="L50" s="430"/>
      <c r="M50" s="428"/>
      <c r="N50" s="429"/>
      <c r="O50" s="430"/>
    </row>
    <row r="51" spans="1:15" s="193" customFormat="1">
      <c r="A51" s="428"/>
      <c r="B51" s="429"/>
      <c r="C51" s="430"/>
      <c r="D51" s="428"/>
      <c r="E51" s="429"/>
      <c r="F51" s="430"/>
      <c r="G51" s="437"/>
      <c r="H51" s="438"/>
      <c r="I51" s="439"/>
      <c r="J51" s="428"/>
      <c r="K51" s="429"/>
      <c r="L51" s="430"/>
      <c r="M51" s="428"/>
      <c r="N51" s="429"/>
      <c r="O51" s="430"/>
    </row>
    <row r="52" spans="1:15" s="193" customFormat="1">
      <c r="A52" s="428"/>
      <c r="B52" s="429"/>
      <c r="C52" s="430"/>
      <c r="D52" s="428"/>
      <c r="E52" s="429"/>
      <c r="F52" s="430"/>
      <c r="G52" s="437"/>
      <c r="H52" s="438"/>
      <c r="I52" s="439"/>
      <c r="J52" s="428"/>
      <c r="K52" s="429"/>
      <c r="L52" s="430"/>
      <c r="M52" s="428"/>
      <c r="N52" s="429"/>
      <c r="O52" s="430"/>
    </row>
    <row r="53" spans="1:15" s="193" customFormat="1">
      <c r="A53" s="428"/>
      <c r="B53" s="429"/>
      <c r="C53" s="430"/>
      <c r="D53" s="428"/>
      <c r="E53" s="429"/>
      <c r="F53" s="430"/>
      <c r="G53" s="437"/>
      <c r="H53" s="438"/>
      <c r="I53" s="439"/>
      <c r="J53" s="428"/>
      <c r="K53" s="429"/>
      <c r="L53" s="430"/>
      <c r="M53" s="428"/>
      <c r="N53" s="429"/>
      <c r="O53" s="430"/>
    </row>
    <row r="54" spans="1:15" s="193" customFormat="1">
      <c r="A54" s="428"/>
      <c r="B54" s="429"/>
      <c r="C54" s="430"/>
      <c r="D54" s="428"/>
      <c r="E54" s="429"/>
      <c r="F54" s="430"/>
      <c r="G54" s="437"/>
      <c r="H54" s="438"/>
      <c r="I54" s="439"/>
      <c r="J54" s="428"/>
      <c r="K54" s="429"/>
      <c r="L54" s="430"/>
      <c r="M54" s="428"/>
      <c r="N54" s="429"/>
      <c r="O54" s="430"/>
    </row>
    <row r="55" spans="1:15" s="193" customFormat="1">
      <c r="A55" s="428"/>
      <c r="B55" s="429"/>
      <c r="C55" s="430"/>
      <c r="D55" s="428"/>
      <c r="E55" s="429"/>
      <c r="F55" s="430"/>
      <c r="G55" s="437"/>
      <c r="H55" s="438"/>
      <c r="I55" s="439"/>
      <c r="J55" s="428"/>
      <c r="K55" s="429"/>
      <c r="L55" s="430"/>
      <c r="M55" s="428"/>
      <c r="N55" s="429"/>
      <c r="O55" s="430"/>
    </row>
    <row r="56" spans="1:15" s="193" customFormat="1">
      <c r="A56" s="428"/>
      <c r="B56" s="429"/>
      <c r="C56" s="430"/>
      <c r="D56" s="428"/>
      <c r="E56" s="429"/>
      <c r="F56" s="430"/>
      <c r="G56" s="437"/>
      <c r="H56" s="438"/>
      <c r="I56" s="439"/>
      <c r="J56" s="428"/>
      <c r="K56" s="429"/>
      <c r="L56" s="430"/>
      <c r="M56" s="428"/>
      <c r="N56" s="429"/>
      <c r="O56" s="430"/>
    </row>
    <row r="57" spans="1:15" s="193" customFormat="1">
      <c r="A57" s="428"/>
      <c r="B57" s="429"/>
      <c r="C57" s="430"/>
      <c r="D57" s="428"/>
      <c r="E57" s="429"/>
      <c r="F57" s="430"/>
      <c r="G57" s="437"/>
      <c r="H57" s="438"/>
      <c r="I57" s="439"/>
      <c r="J57" s="428"/>
      <c r="K57" s="429"/>
      <c r="L57" s="430"/>
      <c r="M57" s="428"/>
      <c r="N57" s="429"/>
      <c r="O57" s="430"/>
    </row>
    <row r="58" spans="1:15" s="193" customFormat="1">
      <c r="A58" s="428"/>
      <c r="B58" s="429"/>
      <c r="C58" s="430"/>
      <c r="D58" s="428"/>
      <c r="E58" s="429"/>
      <c r="F58" s="430"/>
      <c r="G58" s="437"/>
      <c r="H58" s="438"/>
      <c r="I58" s="439"/>
      <c r="J58" s="428"/>
      <c r="K58" s="429"/>
      <c r="L58" s="430"/>
      <c r="M58" s="428"/>
      <c r="N58" s="429"/>
      <c r="O58" s="430"/>
    </row>
    <row r="59" spans="1:15" s="193" customFormat="1">
      <c r="A59" s="431"/>
      <c r="B59" s="432"/>
      <c r="C59" s="433"/>
      <c r="D59" s="431"/>
      <c r="E59" s="432"/>
      <c r="F59" s="433"/>
      <c r="G59" s="440"/>
      <c r="H59" s="441"/>
      <c r="I59" s="442"/>
      <c r="J59" s="431"/>
      <c r="K59" s="432"/>
      <c r="L59" s="433"/>
      <c r="M59" s="431"/>
      <c r="N59" s="432"/>
      <c r="O59" s="433"/>
    </row>
    <row r="60" spans="1:15" s="193" customFormat="1">
      <c r="A60" s="406" t="s">
        <v>165</v>
      </c>
      <c r="B60" s="407"/>
      <c r="C60" s="407"/>
      <c r="D60" s="407" t="s">
        <v>166</v>
      </c>
      <c r="E60" s="407"/>
      <c r="F60" s="407"/>
      <c r="G60" s="407" t="s">
        <v>167</v>
      </c>
      <c r="H60" s="407"/>
      <c r="I60" s="407"/>
      <c r="J60" s="407" t="s">
        <v>168</v>
      </c>
      <c r="K60" s="407"/>
      <c r="L60" s="407"/>
      <c r="M60" s="407" t="s">
        <v>169</v>
      </c>
      <c r="N60" s="407"/>
      <c r="O60" s="408"/>
    </row>
    <row r="61" spans="1:15" s="193" customFormat="1" ht="21.75" customHeight="1">
      <c r="A61" s="409" t="s">
        <v>170</v>
      </c>
      <c r="B61" s="410"/>
      <c r="C61" s="410"/>
      <c r="D61" s="410"/>
      <c r="E61" s="410"/>
      <c r="F61" s="410"/>
      <c r="G61" s="410"/>
      <c r="H61" s="410"/>
      <c r="I61" s="410"/>
      <c r="J61" s="410"/>
      <c r="K61" s="410"/>
      <c r="L61" s="410"/>
      <c r="M61" s="410"/>
      <c r="N61" s="410"/>
      <c r="O61" s="411"/>
    </row>
    <row r="62" spans="1:15" s="193" customFormat="1">
      <c r="A62" s="425"/>
      <c r="B62" s="426"/>
      <c r="C62" s="427"/>
      <c r="D62" s="425"/>
      <c r="E62" s="426"/>
      <c r="F62" s="427"/>
      <c r="G62" s="425"/>
      <c r="H62" s="426"/>
      <c r="I62" s="427"/>
      <c r="J62" s="423"/>
      <c r="K62" s="423"/>
      <c r="L62" s="423"/>
      <c r="M62" s="423"/>
      <c r="N62" s="423"/>
      <c r="O62" s="423"/>
    </row>
    <row r="63" spans="1:15" s="193" customFormat="1">
      <c r="A63" s="428"/>
      <c r="B63" s="429"/>
      <c r="C63" s="430"/>
      <c r="D63" s="428"/>
      <c r="E63" s="429"/>
      <c r="F63" s="430"/>
      <c r="G63" s="428"/>
      <c r="H63" s="429"/>
      <c r="I63" s="430"/>
      <c r="J63" s="423"/>
      <c r="K63" s="423"/>
      <c r="L63" s="423"/>
      <c r="M63" s="423"/>
      <c r="N63" s="423"/>
      <c r="O63" s="423"/>
    </row>
    <row r="64" spans="1:15" s="193" customFormat="1">
      <c r="A64" s="428"/>
      <c r="B64" s="429"/>
      <c r="C64" s="430"/>
      <c r="D64" s="428"/>
      <c r="E64" s="429"/>
      <c r="F64" s="430"/>
      <c r="G64" s="428"/>
      <c r="H64" s="429"/>
      <c r="I64" s="430"/>
      <c r="J64" s="423"/>
      <c r="K64" s="423"/>
      <c r="L64" s="423"/>
      <c r="M64" s="423"/>
      <c r="N64" s="423"/>
      <c r="O64" s="423"/>
    </row>
    <row r="65" spans="1:15" s="193" customFormat="1">
      <c r="A65" s="428"/>
      <c r="B65" s="429"/>
      <c r="C65" s="430"/>
      <c r="D65" s="428"/>
      <c r="E65" s="429"/>
      <c r="F65" s="430"/>
      <c r="G65" s="428"/>
      <c r="H65" s="429"/>
      <c r="I65" s="430"/>
      <c r="J65" s="423"/>
      <c r="K65" s="423"/>
      <c r="L65" s="423"/>
      <c r="M65" s="423"/>
      <c r="N65" s="423"/>
      <c r="O65" s="423"/>
    </row>
    <row r="66" spans="1:15" s="193" customFormat="1">
      <c r="A66" s="428"/>
      <c r="B66" s="429"/>
      <c r="C66" s="430"/>
      <c r="D66" s="428"/>
      <c r="E66" s="429"/>
      <c r="F66" s="430"/>
      <c r="G66" s="428"/>
      <c r="H66" s="429"/>
      <c r="I66" s="430"/>
      <c r="J66" s="423"/>
      <c r="K66" s="423"/>
      <c r="L66" s="423"/>
      <c r="M66" s="423"/>
      <c r="N66" s="423"/>
      <c r="O66" s="423"/>
    </row>
    <row r="67" spans="1:15" s="193" customFormat="1" ht="24" customHeight="1">
      <c r="A67" s="428"/>
      <c r="B67" s="429"/>
      <c r="C67" s="430"/>
      <c r="D67" s="428"/>
      <c r="E67" s="429"/>
      <c r="F67" s="430"/>
      <c r="G67" s="428"/>
      <c r="H67" s="429"/>
      <c r="I67" s="430"/>
      <c r="J67" s="423"/>
      <c r="K67" s="423"/>
      <c r="L67" s="423"/>
      <c r="M67" s="423"/>
      <c r="N67" s="423"/>
      <c r="O67" s="423"/>
    </row>
    <row r="68" spans="1:15" s="193" customFormat="1">
      <c r="A68" s="428"/>
      <c r="B68" s="429"/>
      <c r="C68" s="430"/>
      <c r="D68" s="428"/>
      <c r="E68" s="429"/>
      <c r="F68" s="430"/>
      <c r="G68" s="428"/>
      <c r="H68" s="429"/>
      <c r="I68" s="430"/>
      <c r="J68" s="423"/>
      <c r="K68" s="423"/>
      <c r="L68" s="423"/>
      <c r="M68" s="423"/>
      <c r="N68" s="423"/>
      <c r="O68" s="423"/>
    </row>
    <row r="69" spans="1:15" s="193" customFormat="1">
      <c r="A69" s="428"/>
      <c r="B69" s="429"/>
      <c r="C69" s="430"/>
      <c r="D69" s="428"/>
      <c r="E69" s="429"/>
      <c r="F69" s="430"/>
      <c r="G69" s="428"/>
      <c r="H69" s="429"/>
      <c r="I69" s="430"/>
      <c r="J69" s="423"/>
      <c r="K69" s="423"/>
      <c r="L69" s="423"/>
      <c r="M69" s="423"/>
      <c r="N69" s="423"/>
      <c r="O69" s="423"/>
    </row>
    <row r="70" spans="1:15" s="193" customFormat="1">
      <c r="A70" s="428"/>
      <c r="B70" s="429"/>
      <c r="C70" s="430"/>
      <c r="D70" s="428"/>
      <c r="E70" s="429"/>
      <c r="F70" s="430"/>
      <c r="G70" s="428"/>
      <c r="H70" s="429"/>
      <c r="I70" s="430"/>
      <c r="J70" s="423"/>
      <c r="K70" s="423"/>
      <c r="L70" s="423"/>
      <c r="M70" s="423"/>
      <c r="N70" s="423"/>
      <c r="O70" s="423"/>
    </row>
    <row r="71" spans="1:15" s="193" customFormat="1">
      <c r="A71" s="428"/>
      <c r="B71" s="429"/>
      <c r="C71" s="430"/>
      <c r="D71" s="428"/>
      <c r="E71" s="429"/>
      <c r="F71" s="430"/>
      <c r="G71" s="428"/>
      <c r="H71" s="429"/>
      <c r="I71" s="430"/>
      <c r="J71" s="423"/>
      <c r="K71" s="423"/>
      <c r="L71" s="423"/>
      <c r="M71" s="423"/>
      <c r="N71" s="423"/>
      <c r="O71" s="423"/>
    </row>
    <row r="72" spans="1:15" s="193" customFormat="1">
      <c r="A72" s="428"/>
      <c r="B72" s="429"/>
      <c r="C72" s="430"/>
      <c r="D72" s="428"/>
      <c r="E72" s="429"/>
      <c r="F72" s="430"/>
      <c r="G72" s="428"/>
      <c r="H72" s="429"/>
      <c r="I72" s="430"/>
      <c r="J72" s="423"/>
      <c r="K72" s="423"/>
      <c r="L72" s="423"/>
      <c r="M72" s="423"/>
      <c r="N72" s="423"/>
      <c r="O72" s="423"/>
    </row>
    <row r="73" spans="1:15" s="193" customFormat="1">
      <c r="A73" s="431"/>
      <c r="B73" s="432"/>
      <c r="C73" s="433"/>
      <c r="D73" s="431"/>
      <c r="E73" s="432"/>
      <c r="F73" s="433"/>
      <c r="G73" s="431"/>
      <c r="H73" s="432"/>
      <c r="I73" s="433"/>
      <c r="J73" s="423"/>
      <c r="K73" s="423"/>
      <c r="L73" s="423"/>
      <c r="M73" s="423"/>
      <c r="N73" s="423"/>
      <c r="O73" s="423"/>
    </row>
    <row r="74" spans="1:15" s="193" customFormat="1">
      <c r="A74" s="412" t="s">
        <v>171</v>
      </c>
      <c r="B74" s="321"/>
      <c r="C74" s="321"/>
      <c r="D74" s="412" t="s">
        <v>172</v>
      </c>
      <c r="E74" s="321"/>
      <c r="F74" s="321"/>
      <c r="G74" s="412" t="s">
        <v>172</v>
      </c>
      <c r="H74" s="321"/>
      <c r="I74" s="321"/>
      <c r="J74" s="412" t="s">
        <v>172</v>
      </c>
      <c r="K74" s="321"/>
      <c r="L74" s="321"/>
      <c r="M74" s="412" t="s">
        <v>172</v>
      </c>
      <c r="N74" s="321"/>
      <c r="O74" s="321"/>
    </row>
    <row r="75" spans="1:15" s="193" customFormat="1" ht="21.75" customHeight="1">
      <c r="A75" s="409" t="s">
        <v>173</v>
      </c>
      <c r="B75" s="410"/>
      <c r="C75" s="410"/>
      <c r="D75" s="410"/>
      <c r="E75" s="410"/>
      <c r="F75" s="410"/>
      <c r="G75" s="410"/>
      <c r="H75" s="410"/>
      <c r="I75" s="410"/>
      <c r="J75" s="410"/>
      <c r="K75" s="410"/>
      <c r="L75" s="410"/>
      <c r="M75" s="410"/>
      <c r="N75" s="410"/>
      <c r="O75" s="411"/>
    </row>
    <row r="76" spans="1:15" s="193" customFormat="1">
      <c r="A76" s="422"/>
      <c r="B76" s="423"/>
      <c r="C76" s="423"/>
      <c r="D76" s="423"/>
      <c r="E76" s="423"/>
      <c r="F76" s="423"/>
      <c r="G76" s="423"/>
      <c r="H76" s="423"/>
      <c r="I76" s="423"/>
      <c r="J76" s="423"/>
      <c r="K76" s="423"/>
      <c r="L76" s="423"/>
      <c r="M76" s="423"/>
      <c r="N76" s="423"/>
      <c r="O76" s="424"/>
    </row>
    <row r="77" spans="1:15" s="193" customFormat="1">
      <c r="A77" s="422"/>
      <c r="B77" s="423"/>
      <c r="C77" s="423"/>
      <c r="D77" s="423"/>
      <c r="E77" s="423"/>
      <c r="F77" s="423"/>
      <c r="G77" s="423"/>
      <c r="H77" s="423"/>
      <c r="I77" s="423"/>
      <c r="J77" s="423"/>
      <c r="K77" s="423"/>
      <c r="L77" s="423"/>
      <c r="M77" s="423"/>
      <c r="N77" s="423"/>
      <c r="O77" s="424"/>
    </row>
    <row r="78" spans="1:15" s="193" customFormat="1">
      <c r="A78" s="422"/>
      <c r="B78" s="423"/>
      <c r="C78" s="423"/>
      <c r="D78" s="423"/>
      <c r="E78" s="423"/>
      <c r="F78" s="423"/>
      <c r="G78" s="423"/>
      <c r="H78" s="423"/>
      <c r="I78" s="423"/>
      <c r="J78" s="423"/>
      <c r="K78" s="423"/>
      <c r="L78" s="423"/>
      <c r="M78" s="423"/>
      <c r="N78" s="423"/>
      <c r="O78" s="424"/>
    </row>
    <row r="79" spans="1:15" s="193" customFormat="1">
      <c r="A79" s="422"/>
      <c r="B79" s="423"/>
      <c r="C79" s="423"/>
      <c r="D79" s="423"/>
      <c r="E79" s="423"/>
      <c r="F79" s="423"/>
      <c r="G79" s="423"/>
      <c r="H79" s="423"/>
      <c r="I79" s="423"/>
      <c r="J79" s="423"/>
      <c r="K79" s="423"/>
      <c r="L79" s="423"/>
      <c r="M79" s="423"/>
      <c r="N79" s="423"/>
      <c r="O79" s="424"/>
    </row>
    <row r="80" spans="1:15" s="193" customFormat="1">
      <c r="A80" s="422"/>
      <c r="B80" s="423"/>
      <c r="C80" s="423"/>
      <c r="D80" s="423"/>
      <c r="E80" s="423"/>
      <c r="F80" s="423"/>
      <c r="G80" s="423"/>
      <c r="H80" s="423"/>
      <c r="I80" s="423"/>
      <c r="J80" s="423"/>
      <c r="K80" s="423"/>
      <c r="L80" s="423"/>
      <c r="M80" s="423"/>
      <c r="N80" s="423"/>
      <c r="O80" s="424"/>
    </row>
    <row r="81" spans="1:15" s="193" customFormat="1">
      <c r="A81" s="422"/>
      <c r="B81" s="423"/>
      <c r="C81" s="423"/>
      <c r="D81" s="423"/>
      <c r="E81" s="423"/>
      <c r="F81" s="423"/>
      <c r="G81" s="423"/>
      <c r="H81" s="423"/>
      <c r="I81" s="423"/>
      <c r="J81" s="423"/>
      <c r="K81" s="423"/>
      <c r="L81" s="423"/>
      <c r="M81" s="423"/>
      <c r="N81" s="423"/>
      <c r="O81" s="424"/>
    </row>
    <row r="82" spans="1:15" s="193" customFormat="1">
      <c r="A82" s="422"/>
      <c r="B82" s="423"/>
      <c r="C82" s="423"/>
      <c r="D82" s="423"/>
      <c r="E82" s="423"/>
      <c r="F82" s="423"/>
      <c r="G82" s="423"/>
      <c r="H82" s="423"/>
      <c r="I82" s="423"/>
      <c r="J82" s="423"/>
      <c r="K82" s="423"/>
      <c r="L82" s="423"/>
      <c r="M82" s="423"/>
      <c r="N82" s="423"/>
      <c r="O82" s="424"/>
    </row>
    <row r="83" spans="1:15" s="193" customFormat="1">
      <c r="A83" s="422"/>
      <c r="B83" s="423"/>
      <c r="C83" s="423"/>
      <c r="D83" s="423"/>
      <c r="E83" s="423"/>
      <c r="F83" s="423"/>
      <c r="G83" s="423"/>
      <c r="H83" s="423"/>
      <c r="I83" s="423"/>
      <c r="J83" s="423"/>
      <c r="K83" s="423"/>
      <c r="L83" s="423"/>
      <c r="M83" s="423"/>
      <c r="N83" s="423"/>
      <c r="O83" s="424"/>
    </row>
    <row r="84" spans="1:15" s="193" customFormat="1">
      <c r="A84" s="422"/>
      <c r="B84" s="423"/>
      <c r="C84" s="423"/>
      <c r="D84" s="423"/>
      <c r="E84" s="423"/>
      <c r="F84" s="423"/>
      <c r="G84" s="423"/>
      <c r="H84" s="423"/>
      <c r="I84" s="423"/>
      <c r="J84" s="423"/>
      <c r="K84" s="423"/>
      <c r="L84" s="423"/>
      <c r="M84" s="423"/>
      <c r="N84" s="423"/>
      <c r="O84" s="424"/>
    </row>
    <row r="85" spans="1:15" s="193" customFormat="1">
      <c r="A85" s="422"/>
      <c r="B85" s="423"/>
      <c r="C85" s="423"/>
      <c r="D85" s="423"/>
      <c r="E85" s="423"/>
      <c r="F85" s="423"/>
      <c r="G85" s="423"/>
      <c r="H85" s="423"/>
      <c r="I85" s="423"/>
      <c r="J85" s="423"/>
      <c r="K85" s="423"/>
      <c r="L85" s="423"/>
      <c r="M85" s="423"/>
      <c r="N85" s="423"/>
      <c r="O85" s="424"/>
    </row>
    <row r="86" spans="1:15" s="193" customFormat="1">
      <c r="A86" s="422"/>
      <c r="B86" s="423"/>
      <c r="C86" s="423"/>
      <c r="D86" s="423"/>
      <c r="E86" s="423"/>
      <c r="F86" s="423"/>
      <c r="G86" s="423"/>
      <c r="H86" s="423"/>
      <c r="I86" s="423"/>
      <c r="J86" s="423"/>
      <c r="K86" s="423"/>
      <c r="L86" s="423"/>
      <c r="M86" s="423"/>
      <c r="N86" s="423"/>
      <c r="O86" s="424"/>
    </row>
    <row r="87" spans="1:15" s="193" customFormat="1">
      <c r="A87" s="422"/>
      <c r="B87" s="423"/>
      <c r="C87" s="423"/>
      <c r="D87" s="423"/>
      <c r="E87" s="423"/>
      <c r="F87" s="423"/>
      <c r="G87" s="423"/>
      <c r="H87" s="423"/>
      <c r="I87" s="423"/>
      <c r="J87" s="423"/>
      <c r="K87" s="423"/>
      <c r="L87" s="423"/>
      <c r="M87" s="423"/>
      <c r="N87" s="423"/>
      <c r="O87" s="424"/>
    </row>
    <row r="88" spans="1:15" s="193" customFormat="1" ht="21" customHeight="1">
      <c r="A88" s="413"/>
      <c r="B88" s="414"/>
      <c r="C88" s="415"/>
      <c r="D88" s="413"/>
      <c r="E88" s="414"/>
      <c r="F88" s="415"/>
      <c r="G88" s="416"/>
      <c r="H88" s="417"/>
      <c r="I88" s="418"/>
      <c r="J88" s="416"/>
      <c r="K88" s="417"/>
      <c r="L88" s="418"/>
      <c r="M88" s="416"/>
      <c r="N88" s="417"/>
      <c r="O88" s="418"/>
    </row>
    <row r="89" spans="1:15" s="193" customFormat="1">
      <c r="A89" s="422"/>
      <c r="B89" s="423"/>
      <c r="C89" s="423"/>
      <c r="D89" s="423"/>
      <c r="E89" s="423"/>
      <c r="F89" s="423"/>
      <c r="G89" s="423"/>
      <c r="H89" s="423"/>
      <c r="I89" s="423"/>
      <c r="J89" s="423"/>
      <c r="K89" s="423"/>
      <c r="L89" s="423"/>
      <c r="M89" s="423"/>
      <c r="N89" s="423"/>
      <c r="O89" s="424"/>
    </row>
    <row r="90" spans="1:15" s="193" customFormat="1">
      <c r="A90" s="422"/>
      <c r="B90" s="423"/>
      <c r="C90" s="423"/>
      <c r="D90" s="423"/>
      <c r="E90" s="423"/>
      <c r="F90" s="423"/>
      <c r="G90" s="423"/>
      <c r="H90" s="423"/>
      <c r="I90" s="423"/>
      <c r="J90" s="423"/>
      <c r="K90" s="423"/>
      <c r="L90" s="423"/>
      <c r="M90" s="423"/>
      <c r="N90" s="423"/>
      <c r="O90" s="424"/>
    </row>
    <row r="91" spans="1:15" s="193" customFormat="1">
      <c r="A91" s="422"/>
      <c r="B91" s="423"/>
      <c r="C91" s="423"/>
      <c r="D91" s="423"/>
      <c r="E91" s="423"/>
      <c r="F91" s="423"/>
      <c r="G91" s="423"/>
      <c r="H91" s="423"/>
      <c r="I91" s="423"/>
      <c r="J91" s="423"/>
      <c r="K91" s="423"/>
      <c r="L91" s="423"/>
      <c r="M91" s="423"/>
      <c r="N91" s="423"/>
      <c r="O91" s="424"/>
    </row>
    <row r="92" spans="1:15" s="193" customFormat="1">
      <c r="A92" s="422"/>
      <c r="B92" s="423"/>
      <c r="C92" s="423"/>
      <c r="D92" s="423"/>
      <c r="E92" s="423"/>
      <c r="F92" s="423"/>
      <c r="G92" s="423"/>
      <c r="H92" s="423"/>
      <c r="I92" s="423"/>
      <c r="J92" s="423"/>
      <c r="K92" s="423"/>
      <c r="L92" s="423"/>
      <c r="M92" s="423"/>
      <c r="N92" s="423"/>
      <c r="O92" s="424"/>
    </row>
    <row r="93" spans="1:15" s="193" customFormat="1">
      <c r="A93" s="422"/>
      <c r="B93" s="423"/>
      <c r="C93" s="423"/>
      <c r="D93" s="423"/>
      <c r="E93" s="423"/>
      <c r="F93" s="423"/>
      <c r="G93" s="423"/>
      <c r="H93" s="423"/>
      <c r="I93" s="423"/>
      <c r="J93" s="423"/>
      <c r="K93" s="423"/>
      <c r="L93" s="423"/>
      <c r="M93" s="423"/>
      <c r="N93" s="423"/>
      <c r="O93" s="424"/>
    </row>
    <row r="94" spans="1:15" s="193" customFormat="1">
      <c r="A94" s="422"/>
      <c r="B94" s="423"/>
      <c r="C94" s="423"/>
      <c r="D94" s="423"/>
      <c r="E94" s="423"/>
      <c r="F94" s="423"/>
      <c r="G94" s="423"/>
      <c r="H94" s="423"/>
      <c r="I94" s="423"/>
      <c r="J94" s="423"/>
      <c r="K94" s="423"/>
      <c r="L94" s="423"/>
      <c r="M94" s="423"/>
      <c r="N94" s="423"/>
      <c r="O94" s="424"/>
    </row>
    <row r="95" spans="1:15" s="193" customFormat="1">
      <c r="A95" s="422"/>
      <c r="B95" s="423"/>
      <c r="C95" s="423"/>
      <c r="D95" s="423"/>
      <c r="E95" s="423"/>
      <c r="F95" s="423"/>
      <c r="G95" s="423"/>
      <c r="H95" s="423"/>
      <c r="I95" s="423"/>
      <c r="J95" s="423"/>
      <c r="K95" s="423"/>
      <c r="L95" s="423"/>
      <c r="M95" s="423"/>
      <c r="N95" s="423"/>
      <c r="O95" s="424"/>
    </row>
    <row r="96" spans="1:15" s="193" customFormat="1">
      <c r="A96" s="422"/>
      <c r="B96" s="423"/>
      <c r="C96" s="423"/>
      <c r="D96" s="423"/>
      <c r="E96" s="423"/>
      <c r="F96" s="423"/>
      <c r="G96" s="423"/>
      <c r="H96" s="423"/>
      <c r="I96" s="423"/>
      <c r="J96" s="423"/>
      <c r="K96" s="423"/>
      <c r="L96" s="423"/>
      <c r="M96" s="423"/>
      <c r="N96" s="423"/>
      <c r="O96" s="424"/>
    </row>
    <row r="97" spans="1:15" s="193" customFormat="1">
      <c r="A97" s="422"/>
      <c r="B97" s="423"/>
      <c r="C97" s="423"/>
      <c r="D97" s="423"/>
      <c r="E97" s="423"/>
      <c r="F97" s="423"/>
      <c r="G97" s="423"/>
      <c r="H97" s="423"/>
      <c r="I97" s="423"/>
      <c r="J97" s="423"/>
      <c r="K97" s="423"/>
      <c r="L97" s="423"/>
      <c r="M97" s="423"/>
      <c r="N97" s="423"/>
      <c r="O97" s="424"/>
    </row>
    <row r="98" spans="1:15" s="193" customFormat="1">
      <c r="A98" s="422"/>
      <c r="B98" s="423"/>
      <c r="C98" s="423"/>
      <c r="D98" s="423"/>
      <c r="E98" s="423"/>
      <c r="F98" s="423"/>
      <c r="G98" s="423"/>
      <c r="H98" s="423"/>
      <c r="I98" s="423"/>
      <c r="J98" s="423"/>
      <c r="K98" s="423"/>
      <c r="L98" s="423"/>
      <c r="M98" s="423"/>
      <c r="N98" s="423"/>
      <c r="O98" s="424"/>
    </row>
    <row r="99" spans="1:15" s="193" customFormat="1">
      <c r="A99" s="422"/>
      <c r="B99" s="423"/>
      <c r="C99" s="423"/>
      <c r="D99" s="423"/>
      <c r="E99" s="423"/>
      <c r="F99" s="423"/>
      <c r="G99" s="423"/>
      <c r="H99" s="423"/>
      <c r="I99" s="423"/>
      <c r="J99" s="423"/>
      <c r="K99" s="423"/>
      <c r="L99" s="423"/>
      <c r="M99" s="423"/>
      <c r="N99" s="423"/>
      <c r="O99" s="424"/>
    </row>
    <row r="100" spans="1:15" s="193" customFormat="1">
      <c r="A100" s="422"/>
      <c r="B100" s="423"/>
      <c r="C100" s="423"/>
      <c r="D100" s="423"/>
      <c r="E100" s="423"/>
      <c r="F100" s="423"/>
      <c r="G100" s="423"/>
      <c r="H100" s="423"/>
      <c r="I100" s="423"/>
      <c r="J100" s="423"/>
      <c r="K100" s="423"/>
      <c r="L100" s="423"/>
      <c r="M100" s="423"/>
      <c r="N100" s="423"/>
      <c r="O100" s="424"/>
    </row>
    <row r="101" spans="1:15" s="193" customFormat="1">
      <c r="A101" s="419"/>
      <c r="B101" s="420"/>
      <c r="C101" s="420"/>
      <c r="D101" s="419"/>
      <c r="E101" s="420"/>
      <c r="F101" s="420"/>
      <c r="G101" s="420"/>
      <c r="H101" s="420"/>
      <c r="I101" s="420"/>
      <c r="J101" s="420"/>
      <c r="K101" s="420"/>
      <c r="L101" s="420"/>
      <c r="M101" s="420"/>
      <c r="N101" s="420"/>
      <c r="O101" s="421"/>
    </row>
    <row r="102" spans="1:15" s="193" customFormat="1"/>
    <row r="103" spans="1:15" s="193" customFormat="1"/>
    <row r="104" spans="1:15" s="193" customFormat="1"/>
    <row r="105" spans="1:15" s="193" customFormat="1"/>
    <row r="106" spans="1:15" s="193" customFormat="1"/>
    <row r="107" spans="1:15" s="193" customFormat="1"/>
    <row r="108" spans="1:15" s="193" customFormat="1"/>
    <row r="109" spans="1:15" s="193" customFormat="1"/>
    <row r="110" spans="1:15" s="193" customFormat="1"/>
    <row r="111" spans="1:15" s="193" customFormat="1"/>
    <row r="112" spans="1:15" s="193" customFormat="1"/>
    <row r="113" s="193" customFormat="1"/>
    <row r="114" s="193" customFormat="1"/>
    <row r="115" s="193" customFormat="1"/>
    <row r="116" s="193" customFormat="1"/>
    <row r="117" s="193" customFormat="1"/>
    <row r="118" s="193" customFormat="1"/>
    <row r="119" s="193" customFormat="1"/>
    <row r="120" s="193" customFormat="1"/>
    <row r="121" s="193" customFormat="1"/>
    <row r="122" s="193" customFormat="1"/>
    <row r="123" s="193" customFormat="1"/>
    <row r="124" s="193" customFormat="1"/>
    <row r="125" s="193" customFormat="1"/>
    <row r="126" s="193" customFormat="1"/>
    <row r="127" s="193" customFormat="1"/>
    <row r="128" s="193" customFormat="1"/>
    <row r="129" s="193" customFormat="1"/>
    <row r="130" s="193" customFormat="1"/>
    <row r="131" s="193" customFormat="1"/>
    <row r="132" s="193" customFormat="1"/>
    <row r="133" s="193" customFormat="1"/>
    <row r="134" s="193" customFormat="1"/>
    <row r="135" s="193" customFormat="1"/>
    <row r="136" s="193" customFormat="1"/>
    <row r="137" s="193" customFormat="1"/>
    <row r="138" s="193" customFormat="1"/>
    <row r="139" s="193" customFormat="1"/>
    <row r="140" s="193" customFormat="1"/>
    <row r="141" s="193" customFormat="1"/>
    <row r="142" s="193" customFormat="1"/>
    <row r="143" s="193" customFormat="1"/>
    <row r="144" s="193" customFormat="1"/>
    <row r="145" s="193" customFormat="1"/>
    <row r="146" s="193" customFormat="1"/>
    <row r="147" s="193" customFormat="1"/>
    <row r="148" s="193" customFormat="1"/>
    <row r="149" s="193" customFormat="1"/>
    <row r="150" s="193" customFormat="1"/>
    <row r="151" s="193" customFormat="1"/>
    <row r="152" s="193" customFormat="1"/>
    <row r="153" s="193" customFormat="1"/>
    <row r="154" s="193" customFormat="1"/>
    <row r="155" s="193" customFormat="1"/>
    <row r="156" s="193" customFormat="1"/>
    <row r="157" s="193" customFormat="1"/>
    <row r="158" s="193" customFormat="1"/>
    <row r="159" s="193" customFormat="1"/>
    <row r="160" s="193" customFormat="1"/>
    <row r="161" s="193" customFormat="1"/>
    <row r="162" s="193" customFormat="1"/>
    <row r="163" s="193" customFormat="1"/>
    <row r="164" s="193" customFormat="1"/>
    <row r="165" s="193" customFormat="1"/>
    <row r="166" s="193" customFormat="1"/>
    <row r="167" s="193" customFormat="1"/>
    <row r="168" s="193" customFormat="1"/>
    <row r="169" s="193" customFormat="1"/>
    <row r="170" s="193" customFormat="1"/>
    <row r="171" s="193" customFormat="1"/>
    <row r="172" s="193" customFormat="1"/>
    <row r="173" s="193" customFormat="1"/>
    <row r="174" s="193" customFormat="1"/>
    <row r="175" s="193" customFormat="1"/>
    <row r="176" s="193" customFormat="1"/>
    <row r="177" s="193" customFormat="1"/>
    <row r="178" s="193" customFormat="1"/>
    <row r="179" s="193" customFormat="1"/>
    <row r="180" s="193" customFormat="1"/>
  </sheetData>
  <mergeCells count="140">
    <mergeCell ref="A1:B2"/>
    <mergeCell ref="C1:M2"/>
    <mergeCell ref="N1:O2"/>
    <mergeCell ref="A101:C101"/>
    <mergeCell ref="D101:F101"/>
    <mergeCell ref="G101:I101"/>
    <mergeCell ref="J101:L101"/>
    <mergeCell ref="M101:O101"/>
    <mergeCell ref="A89:C100"/>
    <mergeCell ref="D89:F100"/>
    <mergeCell ref="G89:I100"/>
    <mergeCell ref="J89:L100"/>
    <mergeCell ref="M89:O100"/>
    <mergeCell ref="A61:O61"/>
    <mergeCell ref="A74:C74"/>
    <mergeCell ref="D74:F74"/>
    <mergeCell ref="G74:I74"/>
    <mergeCell ref="J74:L74"/>
    <mergeCell ref="M74:O74"/>
    <mergeCell ref="A75:O75"/>
    <mergeCell ref="A88:C88"/>
    <mergeCell ref="D88:F88"/>
    <mergeCell ref="G88:I88"/>
    <mergeCell ref="J88:L88"/>
    <mergeCell ref="M88:O88"/>
    <mergeCell ref="A76:C87"/>
    <mergeCell ref="D76:F87"/>
    <mergeCell ref="G76:I87"/>
    <mergeCell ref="J76:L87"/>
    <mergeCell ref="M76:O87"/>
    <mergeCell ref="A62:C73"/>
    <mergeCell ref="D62:F73"/>
    <mergeCell ref="G62:I73"/>
    <mergeCell ref="J62:L73"/>
    <mergeCell ref="M62:O73"/>
    <mergeCell ref="A43:O43"/>
    <mergeCell ref="A44:O44"/>
    <mergeCell ref="A45:I45"/>
    <mergeCell ref="J45:K45"/>
    <mergeCell ref="L45:M45"/>
    <mergeCell ref="A46:O46"/>
    <mergeCell ref="A47:O47"/>
    <mergeCell ref="A60:C60"/>
    <mergeCell ref="D60:F60"/>
    <mergeCell ref="G60:I60"/>
    <mergeCell ref="J60:L60"/>
    <mergeCell ref="M60:O60"/>
    <mergeCell ref="A48:C59"/>
    <mergeCell ref="D48:F59"/>
    <mergeCell ref="G48:I59"/>
    <mergeCell ref="J48:L59"/>
    <mergeCell ref="M48:O59"/>
    <mergeCell ref="A38:O38"/>
    <mergeCell ref="A39:I39"/>
    <mergeCell ref="J39:K39"/>
    <mergeCell ref="L39:M39"/>
    <mergeCell ref="A40:O40"/>
    <mergeCell ref="A41:O41"/>
    <mergeCell ref="A42:I42"/>
    <mergeCell ref="J42:K42"/>
    <mergeCell ref="L42:M42"/>
    <mergeCell ref="A33:B33"/>
    <mergeCell ref="C33:E33"/>
    <mergeCell ref="F33:G33"/>
    <mergeCell ref="H33:J33"/>
    <mergeCell ref="K33:M33"/>
    <mergeCell ref="N33:O33"/>
    <mergeCell ref="A35:O35"/>
    <mergeCell ref="A36:I36"/>
    <mergeCell ref="J36:K36"/>
    <mergeCell ref="L36:M36"/>
    <mergeCell ref="E16:N16"/>
    <mergeCell ref="E23:N23"/>
    <mergeCell ref="E24:N24"/>
    <mergeCell ref="E27:N27"/>
    <mergeCell ref="E28:N28"/>
    <mergeCell ref="C30:N30"/>
    <mergeCell ref="A31:O31"/>
    <mergeCell ref="A32:B32"/>
    <mergeCell ref="C32:E32"/>
    <mergeCell ref="F32:G32"/>
    <mergeCell ref="H32:J32"/>
    <mergeCell ref="K32:M32"/>
    <mergeCell ref="N32:O32"/>
    <mergeCell ref="A16:B17"/>
    <mergeCell ref="A12:B12"/>
    <mergeCell ref="C12:F12"/>
    <mergeCell ref="G12:I12"/>
    <mergeCell ref="J12:K12"/>
    <mergeCell ref="L12:M12"/>
    <mergeCell ref="N12:O12"/>
    <mergeCell ref="A13:O13"/>
    <mergeCell ref="A14:O14"/>
    <mergeCell ref="A15:D15"/>
    <mergeCell ref="E15:O15"/>
    <mergeCell ref="A9:O9"/>
    <mergeCell ref="A10:B10"/>
    <mergeCell ref="C10:F10"/>
    <mergeCell ref="G10:I10"/>
    <mergeCell ref="J10:K10"/>
    <mergeCell ref="L10:M10"/>
    <mergeCell ref="N10:O10"/>
    <mergeCell ref="A11:B11"/>
    <mergeCell ref="C11:F11"/>
    <mergeCell ref="G11:I11"/>
    <mergeCell ref="J11:K11"/>
    <mergeCell ref="L11:M11"/>
    <mergeCell ref="N11:O11"/>
    <mergeCell ref="A7:B7"/>
    <mergeCell ref="C7:E7"/>
    <mergeCell ref="F7:G7"/>
    <mergeCell ref="H7:J7"/>
    <mergeCell ref="K7:M7"/>
    <mergeCell ref="A8:B8"/>
    <mergeCell ref="C8:D8"/>
    <mergeCell ref="E8:F8"/>
    <mergeCell ref="H8:I8"/>
    <mergeCell ref="A5:B5"/>
    <mergeCell ref="C5:E5"/>
    <mergeCell ref="F5:G5"/>
    <mergeCell ref="H5:J5"/>
    <mergeCell ref="K5:M5"/>
    <mergeCell ref="N5:O5"/>
    <mergeCell ref="A6:B6"/>
    <mergeCell ref="C6:E6"/>
    <mergeCell ref="F6:G6"/>
    <mergeCell ref="H6:J6"/>
    <mergeCell ref="K6:M6"/>
    <mergeCell ref="A3:B3"/>
    <mergeCell ref="C3:E3"/>
    <mergeCell ref="F3:G3"/>
    <mergeCell ref="H3:J3"/>
    <mergeCell ref="K3:M3"/>
    <mergeCell ref="N3:O3"/>
    <mergeCell ref="A4:B4"/>
    <mergeCell ref="C4:E4"/>
    <mergeCell ref="F4:G4"/>
    <mergeCell ref="H4:J4"/>
    <mergeCell ref="K4:M4"/>
    <mergeCell ref="N4:O4"/>
  </mergeCells>
  <phoneticPr fontId="99" type="noConversion"/>
  <conditionalFormatting sqref="E20:N20">
    <cfRule type="cellIs" dxfId="19" priority="11" operator="lessThan">
      <formula>$D$20</formula>
    </cfRule>
    <cfRule type="cellIs" dxfId="18" priority="12" operator="greaterThan">
      <formula>$C$20</formula>
    </cfRule>
  </conditionalFormatting>
  <conditionalFormatting sqref="E21:N21">
    <cfRule type="cellIs" dxfId="17" priority="9" operator="lessThan">
      <formula>$D$21</formula>
    </cfRule>
    <cfRule type="cellIs" dxfId="16" priority="10" operator="greaterThan">
      <formula>$C$21</formula>
    </cfRule>
  </conditionalFormatting>
  <conditionalFormatting sqref="E22:N22">
    <cfRule type="cellIs" dxfId="15" priority="7" operator="lessThan">
      <formula>$D$22</formula>
    </cfRule>
    <cfRule type="cellIs" dxfId="14" priority="8" operator="greaterThan">
      <formula>$C$22</formula>
    </cfRule>
  </conditionalFormatting>
  <conditionalFormatting sqref="E25:N25">
    <cfRule type="cellIs" dxfId="13" priority="5" operator="lessThan">
      <formula>$D$25</formula>
    </cfRule>
    <cfRule type="cellIs" dxfId="12" priority="6" operator="greaterThan">
      <formula>$C$25</formula>
    </cfRule>
  </conditionalFormatting>
  <conditionalFormatting sqref="E26:N26">
    <cfRule type="cellIs" dxfId="11" priority="3" operator="lessThan">
      <formula>$D$26</formula>
    </cfRule>
    <cfRule type="cellIs" dxfId="10" priority="4" operator="greaterThan">
      <formula>$C$26</formula>
    </cfRule>
  </conditionalFormatting>
  <conditionalFormatting sqref="E29:N29">
    <cfRule type="cellIs" dxfId="9" priority="1" operator="lessThan">
      <formula>$D$29</formula>
    </cfRule>
    <cfRule type="cellIs" dxfId="8" priority="2" operator="greaterThan">
      <formula>$C$29</formula>
    </cfRule>
  </conditionalFormatting>
  <printOptions horizontalCentered="1"/>
  <pageMargins left="0.55000000000000004" right="0.55000000000000004" top="0.39305555555555599" bottom="0.59027777777777801" header="0.51180555555555596" footer="0.51180555555555596"/>
  <pageSetup paperSize="9" orientation="landscape" verticalDpi="1200"/>
  <headerFooter alignWithMargins="0"/>
  <drawing r:id="rId1"/>
  <legacyDrawing r:id="rId2"/>
</worksheet>
</file>

<file path=xl/worksheets/sheet4.xml><?xml version="1.0" encoding="utf-8"?>
<worksheet xmlns="http://schemas.openxmlformats.org/spreadsheetml/2006/main" xmlns:r="http://schemas.openxmlformats.org/officeDocument/2006/relationships">
  <dimension ref="A1:K9"/>
  <sheetViews>
    <sheetView topLeftCell="B1" workbookViewId="0">
      <selection activeCell="K3" sqref="K3"/>
    </sheetView>
  </sheetViews>
  <sheetFormatPr defaultColWidth="9" defaultRowHeight="13.5"/>
  <cols>
    <col min="1" max="1" width="5.625" style="177" customWidth="1"/>
    <col min="2" max="2" width="11.5" style="178" customWidth="1"/>
    <col min="3" max="11" width="15.5" style="177" customWidth="1"/>
    <col min="12" max="16384" width="9" style="177"/>
  </cols>
  <sheetData>
    <row r="1" spans="1:11" ht="29.25" customHeight="1">
      <c r="A1" s="452" t="s">
        <v>174</v>
      </c>
      <c r="B1" s="452"/>
      <c r="C1" s="452"/>
      <c r="D1" s="452"/>
      <c r="E1" s="452"/>
      <c r="F1" s="452"/>
      <c r="G1" s="452"/>
      <c r="H1" s="452"/>
      <c r="I1" s="452"/>
      <c r="J1" s="452"/>
      <c r="K1" s="452"/>
    </row>
    <row r="2" spans="1:11" ht="29.25" customHeight="1">
      <c r="A2" s="179" t="s">
        <v>113</v>
      </c>
      <c r="B2" s="180" t="s">
        <v>175</v>
      </c>
      <c r="C2" s="181" t="s">
        <v>176</v>
      </c>
      <c r="D2" s="181" t="s">
        <v>177</v>
      </c>
      <c r="E2" s="181" t="s">
        <v>178</v>
      </c>
      <c r="F2" s="181" t="s">
        <v>179</v>
      </c>
      <c r="G2" s="181" t="s">
        <v>180</v>
      </c>
      <c r="H2" s="181" t="s">
        <v>181</v>
      </c>
      <c r="I2" s="181" t="s">
        <v>182</v>
      </c>
      <c r="J2" s="181" t="s">
        <v>183</v>
      </c>
      <c r="K2" s="186" t="s">
        <v>184</v>
      </c>
    </row>
    <row r="3" spans="1:11" ht="24" customHeight="1">
      <c r="A3" s="182">
        <v>1</v>
      </c>
      <c r="B3" s="183" t="s">
        <v>40</v>
      </c>
      <c r="C3" s="184" t="s">
        <v>185</v>
      </c>
      <c r="D3" s="184" t="s">
        <v>186</v>
      </c>
      <c r="E3" s="185" t="s">
        <v>187</v>
      </c>
      <c r="F3" s="185" t="s">
        <v>187</v>
      </c>
      <c r="G3" s="185" t="s">
        <v>187</v>
      </c>
      <c r="H3" s="185" t="s">
        <v>187</v>
      </c>
      <c r="I3" s="185" t="s">
        <v>187</v>
      </c>
      <c r="J3" s="185" t="s">
        <v>187</v>
      </c>
      <c r="K3" s="185" t="s">
        <v>188</v>
      </c>
    </row>
    <row r="4" spans="1:11" ht="24" customHeight="1">
      <c r="A4" s="182"/>
      <c r="B4" s="183"/>
      <c r="C4" s="184"/>
      <c r="D4" s="184"/>
      <c r="E4" s="185"/>
      <c r="F4" s="185"/>
      <c r="G4" s="185"/>
      <c r="H4" s="185"/>
      <c r="I4" s="185"/>
      <c r="J4" s="185"/>
      <c r="K4" s="185"/>
    </row>
    <row r="5" spans="1:11" ht="24" customHeight="1">
      <c r="A5" s="182"/>
      <c r="B5" s="183"/>
      <c r="C5" s="184"/>
      <c r="D5" s="184"/>
      <c r="E5" s="185"/>
      <c r="F5" s="185"/>
      <c r="G5" s="185"/>
      <c r="H5" s="185"/>
      <c r="I5" s="185"/>
      <c r="J5" s="185"/>
      <c r="K5" s="185"/>
    </row>
    <row r="6" spans="1:11" ht="24" customHeight="1">
      <c r="A6" s="182"/>
      <c r="B6" s="183"/>
      <c r="C6" s="184"/>
      <c r="D6" s="184"/>
      <c r="E6" s="185"/>
      <c r="F6" s="185"/>
      <c r="G6" s="185"/>
      <c r="H6" s="185"/>
      <c r="I6" s="185"/>
      <c r="J6" s="185"/>
      <c r="K6" s="185"/>
    </row>
    <row r="7" spans="1:11" ht="24" customHeight="1">
      <c r="A7" s="182"/>
      <c r="B7" s="183"/>
      <c r="C7" s="184"/>
      <c r="D7" s="184"/>
      <c r="E7" s="185"/>
      <c r="F7" s="185"/>
      <c r="G7" s="185"/>
      <c r="H7" s="185"/>
      <c r="I7" s="185"/>
      <c r="J7" s="185"/>
      <c r="K7" s="185"/>
    </row>
    <row r="8" spans="1:11" ht="24" customHeight="1">
      <c r="A8" s="182"/>
      <c r="B8" s="183"/>
      <c r="C8" s="184"/>
      <c r="D8" s="184"/>
      <c r="E8" s="185"/>
      <c r="F8" s="185"/>
      <c r="G8" s="185"/>
      <c r="H8" s="185"/>
      <c r="I8" s="185"/>
      <c r="J8" s="185"/>
      <c r="K8" s="185"/>
    </row>
    <row r="9" spans="1:11" ht="24" customHeight="1">
      <c r="A9" s="182"/>
      <c r="B9" s="183"/>
      <c r="C9" s="184"/>
      <c r="D9" s="184"/>
      <c r="E9" s="185"/>
      <c r="F9" s="185"/>
      <c r="G9" s="185"/>
      <c r="H9" s="185"/>
      <c r="I9" s="185"/>
      <c r="J9" s="185"/>
      <c r="K9" s="185"/>
    </row>
  </sheetData>
  <mergeCells count="1">
    <mergeCell ref="A1:K1"/>
  </mergeCells>
  <phoneticPr fontId="99" type="noConversion"/>
  <pageMargins left="0.69930555555555596" right="0.69930555555555596" top="0.75" bottom="0.75" header="0.3" footer="0.3"/>
  <pageSetup paperSize="9" orientation="portrait" horizontalDpi="1200" verticalDpi="1200"/>
</worksheet>
</file>

<file path=xl/worksheets/sheet5.xml><?xml version="1.0" encoding="utf-8"?>
<worksheet xmlns="http://schemas.openxmlformats.org/spreadsheetml/2006/main" xmlns:r="http://schemas.openxmlformats.org/officeDocument/2006/relationships">
  <dimension ref="A1:AG488"/>
  <sheetViews>
    <sheetView view="pageBreakPreview" zoomScale="85" zoomScaleNormal="100" zoomScaleSheetLayoutView="85" workbookViewId="0">
      <selection activeCell="M14" sqref="M14"/>
    </sheetView>
  </sheetViews>
  <sheetFormatPr defaultColWidth="4.5" defaultRowHeight="15"/>
  <cols>
    <col min="1" max="1" width="8.125" style="43" customWidth="1"/>
    <col min="2" max="2" width="5.75" style="43" customWidth="1"/>
    <col min="3" max="3" width="6.25" style="43" customWidth="1"/>
    <col min="4" max="4" width="5.75" style="43" customWidth="1"/>
    <col min="5" max="5" width="6.25" style="43" customWidth="1"/>
    <col min="6" max="6" width="6.625" style="43" customWidth="1"/>
    <col min="7" max="8" width="5.875" style="43" customWidth="1"/>
    <col min="9" max="9" width="6.25" style="43" customWidth="1"/>
    <col min="10" max="10" width="6.375" style="43" customWidth="1"/>
    <col min="11" max="12" width="6.125" style="43" customWidth="1"/>
    <col min="13" max="20" width="5.25" style="43" customWidth="1"/>
    <col min="21" max="22" width="5.75" style="43" customWidth="1"/>
    <col min="23" max="24" width="6.5" style="43" customWidth="1"/>
    <col min="25" max="25" width="6" style="43" customWidth="1"/>
    <col min="26" max="26" width="6.5" style="43" customWidth="1"/>
    <col min="27" max="27" width="11.625" style="43" customWidth="1"/>
    <col min="28" max="28" width="8.375" style="43" customWidth="1"/>
    <col min="29" max="29" width="4.375" style="43" customWidth="1"/>
    <col min="30" max="30" width="5.5" style="43" customWidth="1"/>
    <col min="31" max="31" width="7.125" style="43" customWidth="1"/>
    <col min="32" max="256" width="4.5" style="43"/>
    <col min="257" max="257" width="8.125" style="43" customWidth="1"/>
    <col min="258" max="258" width="5.75" style="43" customWidth="1"/>
    <col min="259" max="259" width="6.25" style="43" customWidth="1"/>
    <col min="260" max="260" width="5.75" style="43" customWidth="1"/>
    <col min="261" max="261" width="6.25" style="43" customWidth="1"/>
    <col min="262" max="262" width="6.625" style="43" customWidth="1"/>
    <col min="263" max="264" width="5.875" style="43" customWidth="1"/>
    <col min="265" max="265" width="6.25" style="43" customWidth="1"/>
    <col min="266" max="266" width="6.375" style="43" customWidth="1"/>
    <col min="267" max="268" width="6.125" style="43" customWidth="1"/>
    <col min="269" max="276" width="5.25" style="43" customWidth="1"/>
    <col min="277" max="278" width="5.75" style="43" customWidth="1"/>
    <col min="279" max="280" width="6.5" style="43" customWidth="1"/>
    <col min="281" max="281" width="6" style="43" customWidth="1"/>
    <col min="282" max="283" width="6.5" style="43" customWidth="1"/>
    <col min="284" max="284" width="8.375" style="43" customWidth="1"/>
    <col min="285" max="286" width="4.375" style="43" customWidth="1"/>
    <col min="287" max="512" width="4.5" style="43"/>
    <col min="513" max="513" width="8.125" style="43" customWidth="1"/>
    <col min="514" max="514" width="5.75" style="43" customWidth="1"/>
    <col min="515" max="515" width="6.25" style="43" customWidth="1"/>
    <col min="516" max="516" width="5.75" style="43" customWidth="1"/>
    <col min="517" max="517" width="6.25" style="43" customWidth="1"/>
    <col min="518" max="518" width="6.625" style="43" customWidth="1"/>
    <col min="519" max="520" width="5.875" style="43" customWidth="1"/>
    <col min="521" max="521" width="6.25" style="43" customWidth="1"/>
    <col min="522" max="522" width="6.375" style="43" customWidth="1"/>
    <col min="523" max="524" width="6.125" style="43" customWidth="1"/>
    <col min="525" max="532" width="5.25" style="43" customWidth="1"/>
    <col min="533" max="534" width="5.75" style="43" customWidth="1"/>
    <col min="535" max="536" width="6.5" style="43" customWidth="1"/>
    <col min="537" max="537" width="6" style="43" customWidth="1"/>
    <col min="538" max="539" width="6.5" style="43" customWidth="1"/>
    <col min="540" max="540" width="8.375" style="43" customWidth="1"/>
    <col min="541" max="542" width="4.375" style="43" customWidth="1"/>
    <col min="543" max="768" width="4.5" style="43"/>
    <col min="769" max="769" width="8.125" style="43" customWidth="1"/>
    <col min="770" max="770" width="5.75" style="43" customWidth="1"/>
    <col min="771" max="771" width="6.25" style="43" customWidth="1"/>
    <col min="772" max="772" width="5.75" style="43" customWidth="1"/>
    <col min="773" max="773" width="6.25" style="43" customWidth="1"/>
    <col min="774" max="774" width="6.625" style="43" customWidth="1"/>
    <col min="775" max="776" width="5.875" style="43" customWidth="1"/>
    <col min="777" max="777" width="6.25" style="43" customWidth="1"/>
    <col min="778" max="778" width="6.375" style="43" customWidth="1"/>
    <col min="779" max="780" width="6.125" style="43" customWidth="1"/>
    <col min="781" max="788" width="5.25" style="43" customWidth="1"/>
    <col min="789" max="790" width="5.75" style="43" customWidth="1"/>
    <col min="791" max="792" width="6.5" style="43" customWidth="1"/>
    <col min="793" max="793" width="6" style="43" customWidth="1"/>
    <col min="794" max="795" width="6.5" style="43" customWidth="1"/>
    <col min="796" max="796" width="8.375" style="43" customWidth="1"/>
    <col min="797" max="798" width="4.375" style="43" customWidth="1"/>
    <col min="799" max="1024" width="4.5" style="43"/>
    <col min="1025" max="1025" width="8.125" style="43" customWidth="1"/>
    <col min="1026" max="1026" width="5.75" style="43" customWidth="1"/>
    <col min="1027" max="1027" width="6.25" style="43" customWidth="1"/>
    <col min="1028" max="1028" width="5.75" style="43" customWidth="1"/>
    <col min="1029" max="1029" width="6.25" style="43" customWidth="1"/>
    <col min="1030" max="1030" width="6.625" style="43" customWidth="1"/>
    <col min="1031" max="1032" width="5.875" style="43" customWidth="1"/>
    <col min="1033" max="1033" width="6.25" style="43" customWidth="1"/>
    <col min="1034" max="1034" width="6.375" style="43" customWidth="1"/>
    <col min="1035" max="1036" width="6.125" style="43" customWidth="1"/>
    <col min="1037" max="1044" width="5.25" style="43" customWidth="1"/>
    <col min="1045" max="1046" width="5.75" style="43" customWidth="1"/>
    <col min="1047" max="1048" width="6.5" style="43" customWidth="1"/>
    <col min="1049" max="1049" width="6" style="43" customWidth="1"/>
    <col min="1050" max="1051" width="6.5" style="43" customWidth="1"/>
    <col min="1052" max="1052" width="8.375" style="43" customWidth="1"/>
    <col min="1053" max="1054" width="4.375" style="43" customWidth="1"/>
    <col min="1055" max="1280" width="4.5" style="43"/>
    <col min="1281" max="1281" width="8.125" style="43" customWidth="1"/>
    <col min="1282" max="1282" width="5.75" style="43" customWidth="1"/>
    <col min="1283" max="1283" width="6.25" style="43" customWidth="1"/>
    <col min="1284" max="1284" width="5.75" style="43" customWidth="1"/>
    <col min="1285" max="1285" width="6.25" style="43" customWidth="1"/>
    <col min="1286" max="1286" width="6.625" style="43" customWidth="1"/>
    <col min="1287" max="1288" width="5.875" style="43" customWidth="1"/>
    <col min="1289" max="1289" width="6.25" style="43" customWidth="1"/>
    <col min="1290" max="1290" width="6.375" style="43" customWidth="1"/>
    <col min="1291" max="1292" width="6.125" style="43" customWidth="1"/>
    <col min="1293" max="1300" width="5.25" style="43" customWidth="1"/>
    <col min="1301" max="1302" width="5.75" style="43" customWidth="1"/>
    <col min="1303" max="1304" width="6.5" style="43" customWidth="1"/>
    <col min="1305" max="1305" width="6" style="43" customWidth="1"/>
    <col min="1306" max="1307" width="6.5" style="43" customWidth="1"/>
    <col min="1308" max="1308" width="8.375" style="43" customWidth="1"/>
    <col min="1309" max="1310" width="4.375" style="43" customWidth="1"/>
    <col min="1311" max="1536" width="4.5" style="43"/>
    <col min="1537" max="1537" width="8.125" style="43" customWidth="1"/>
    <col min="1538" max="1538" width="5.75" style="43" customWidth="1"/>
    <col min="1539" max="1539" width="6.25" style="43" customWidth="1"/>
    <col min="1540" max="1540" width="5.75" style="43" customWidth="1"/>
    <col min="1541" max="1541" width="6.25" style="43" customWidth="1"/>
    <col min="1542" max="1542" width="6.625" style="43" customWidth="1"/>
    <col min="1543" max="1544" width="5.875" style="43" customWidth="1"/>
    <col min="1545" max="1545" width="6.25" style="43" customWidth="1"/>
    <col min="1546" max="1546" width="6.375" style="43" customWidth="1"/>
    <col min="1547" max="1548" width="6.125" style="43" customWidth="1"/>
    <col min="1549" max="1556" width="5.25" style="43" customWidth="1"/>
    <col min="1557" max="1558" width="5.75" style="43" customWidth="1"/>
    <col min="1559" max="1560" width="6.5" style="43" customWidth="1"/>
    <col min="1561" max="1561" width="6" style="43" customWidth="1"/>
    <col min="1562" max="1563" width="6.5" style="43" customWidth="1"/>
    <col min="1564" max="1564" width="8.375" style="43" customWidth="1"/>
    <col min="1565" max="1566" width="4.375" style="43" customWidth="1"/>
    <col min="1567" max="1792" width="4.5" style="43"/>
    <col min="1793" max="1793" width="8.125" style="43" customWidth="1"/>
    <col min="1794" max="1794" width="5.75" style="43" customWidth="1"/>
    <col min="1795" max="1795" width="6.25" style="43" customWidth="1"/>
    <col min="1796" max="1796" width="5.75" style="43" customWidth="1"/>
    <col min="1797" max="1797" width="6.25" style="43" customWidth="1"/>
    <col min="1798" max="1798" width="6.625" style="43" customWidth="1"/>
    <col min="1799" max="1800" width="5.875" style="43" customWidth="1"/>
    <col min="1801" max="1801" width="6.25" style="43" customWidth="1"/>
    <col min="1802" max="1802" width="6.375" style="43" customWidth="1"/>
    <col min="1803" max="1804" width="6.125" style="43" customWidth="1"/>
    <col min="1805" max="1812" width="5.25" style="43" customWidth="1"/>
    <col min="1813" max="1814" width="5.75" style="43" customWidth="1"/>
    <col min="1815" max="1816" width="6.5" style="43" customWidth="1"/>
    <col min="1817" max="1817" width="6" style="43" customWidth="1"/>
    <col min="1818" max="1819" width="6.5" style="43" customWidth="1"/>
    <col min="1820" max="1820" width="8.375" style="43" customWidth="1"/>
    <col min="1821" max="1822" width="4.375" style="43" customWidth="1"/>
    <col min="1823" max="2048" width="4.5" style="43"/>
    <col min="2049" max="2049" width="8.125" style="43" customWidth="1"/>
    <col min="2050" max="2050" width="5.75" style="43" customWidth="1"/>
    <col min="2051" max="2051" width="6.25" style="43" customWidth="1"/>
    <col min="2052" max="2052" width="5.75" style="43" customWidth="1"/>
    <col min="2053" max="2053" width="6.25" style="43" customWidth="1"/>
    <col min="2054" max="2054" width="6.625" style="43" customWidth="1"/>
    <col min="2055" max="2056" width="5.875" style="43" customWidth="1"/>
    <col min="2057" max="2057" width="6.25" style="43" customWidth="1"/>
    <col min="2058" max="2058" width="6.375" style="43" customWidth="1"/>
    <col min="2059" max="2060" width="6.125" style="43" customWidth="1"/>
    <col min="2061" max="2068" width="5.25" style="43" customWidth="1"/>
    <col min="2069" max="2070" width="5.75" style="43" customWidth="1"/>
    <col min="2071" max="2072" width="6.5" style="43" customWidth="1"/>
    <col min="2073" max="2073" width="6" style="43" customWidth="1"/>
    <col min="2074" max="2075" width="6.5" style="43" customWidth="1"/>
    <col min="2076" max="2076" width="8.375" style="43" customWidth="1"/>
    <col min="2077" max="2078" width="4.375" style="43" customWidth="1"/>
    <col min="2079" max="2304" width="4.5" style="43"/>
    <col min="2305" max="2305" width="8.125" style="43" customWidth="1"/>
    <col min="2306" max="2306" width="5.75" style="43" customWidth="1"/>
    <col min="2307" max="2307" width="6.25" style="43" customWidth="1"/>
    <col min="2308" max="2308" width="5.75" style="43" customWidth="1"/>
    <col min="2309" max="2309" width="6.25" style="43" customWidth="1"/>
    <col min="2310" max="2310" width="6.625" style="43" customWidth="1"/>
    <col min="2311" max="2312" width="5.875" style="43" customWidth="1"/>
    <col min="2313" max="2313" width="6.25" style="43" customWidth="1"/>
    <col min="2314" max="2314" width="6.375" style="43" customWidth="1"/>
    <col min="2315" max="2316" width="6.125" style="43" customWidth="1"/>
    <col min="2317" max="2324" width="5.25" style="43" customWidth="1"/>
    <col min="2325" max="2326" width="5.75" style="43" customWidth="1"/>
    <col min="2327" max="2328" width="6.5" style="43" customWidth="1"/>
    <col min="2329" max="2329" width="6" style="43" customWidth="1"/>
    <col min="2330" max="2331" width="6.5" style="43" customWidth="1"/>
    <col min="2332" max="2332" width="8.375" style="43" customWidth="1"/>
    <col min="2333" max="2334" width="4.375" style="43" customWidth="1"/>
    <col min="2335" max="2560" width="4.5" style="43"/>
    <col min="2561" max="2561" width="8.125" style="43" customWidth="1"/>
    <col min="2562" max="2562" width="5.75" style="43" customWidth="1"/>
    <col min="2563" max="2563" width="6.25" style="43" customWidth="1"/>
    <col min="2564" max="2564" width="5.75" style="43" customWidth="1"/>
    <col min="2565" max="2565" width="6.25" style="43" customWidth="1"/>
    <col min="2566" max="2566" width="6.625" style="43" customWidth="1"/>
    <col min="2567" max="2568" width="5.875" style="43" customWidth="1"/>
    <col min="2569" max="2569" width="6.25" style="43" customWidth="1"/>
    <col min="2570" max="2570" width="6.375" style="43" customWidth="1"/>
    <col min="2571" max="2572" width="6.125" style="43" customWidth="1"/>
    <col min="2573" max="2580" width="5.25" style="43" customWidth="1"/>
    <col min="2581" max="2582" width="5.75" style="43" customWidth="1"/>
    <col min="2583" max="2584" width="6.5" style="43" customWidth="1"/>
    <col min="2585" max="2585" width="6" style="43" customWidth="1"/>
    <col min="2586" max="2587" width="6.5" style="43" customWidth="1"/>
    <col min="2588" max="2588" width="8.375" style="43" customWidth="1"/>
    <col min="2589" max="2590" width="4.375" style="43" customWidth="1"/>
    <col min="2591" max="2816" width="4.5" style="43"/>
    <col min="2817" max="2817" width="8.125" style="43" customWidth="1"/>
    <col min="2818" max="2818" width="5.75" style="43" customWidth="1"/>
    <col min="2819" max="2819" width="6.25" style="43" customWidth="1"/>
    <col min="2820" max="2820" width="5.75" style="43" customWidth="1"/>
    <col min="2821" max="2821" width="6.25" style="43" customWidth="1"/>
    <col min="2822" max="2822" width="6.625" style="43" customWidth="1"/>
    <col min="2823" max="2824" width="5.875" style="43" customWidth="1"/>
    <col min="2825" max="2825" width="6.25" style="43" customWidth="1"/>
    <col min="2826" max="2826" width="6.375" style="43" customWidth="1"/>
    <col min="2827" max="2828" width="6.125" style="43" customWidth="1"/>
    <col min="2829" max="2836" width="5.25" style="43" customWidth="1"/>
    <col min="2837" max="2838" width="5.75" style="43" customWidth="1"/>
    <col min="2839" max="2840" width="6.5" style="43" customWidth="1"/>
    <col min="2841" max="2841" width="6" style="43" customWidth="1"/>
    <col min="2842" max="2843" width="6.5" style="43" customWidth="1"/>
    <col min="2844" max="2844" width="8.375" style="43" customWidth="1"/>
    <col min="2845" max="2846" width="4.375" style="43" customWidth="1"/>
    <col min="2847" max="3072" width="4.5" style="43"/>
    <col min="3073" max="3073" width="8.125" style="43" customWidth="1"/>
    <col min="3074" max="3074" width="5.75" style="43" customWidth="1"/>
    <col min="3075" max="3075" width="6.25" style="43" customWidth="1"/>
    <col min="3076" max="3076" width="5.75" style="43" customWidth="1"/>
    <col min="3077" max="3077" width="6.25" style="43" customWidth="1"/>
    <col min="3078" max="3078" width="6.625" style="43" customWidth="1"/>
    <col min="3079" max="3080" width="5.875" style="43" customWidth="1"/>
    <col min="3081" max="3081" width="6.25" style="43" customWidth="1"/>
    <col min="3082" max="3082" width="6.375" style="43" customWidth="1"/>
    <col min="3083" max="3084" width="6.125" style="43" customWidth="1"/>
    <col min="3085" max="3092" width="5.25" style="43" customWidth="1"/>
    <col min="3093" max="3094" width="5.75" style="43" customWidth="1"/>
    <col min="3095" max="3096" width="6.5" style="43" customWidth="1"/>
    <col min="3097" max="3097" width="6" style="43" customWidth="1"/>
    <col min="3098" max="3099" width="6.5" style="43" customWidth="1"/>
    <col min="3100" max="3100" width="8.375" style="43" customWidth="1"/>
    <col min="3101" max="3102" width="4.375" style="43" customWidth="1"/>
    <col min="3103" max="3328" width="4.5" style="43"/>
    <col min="3329" max="3329" width="8.125" style="43" customWidth="1"/>
    <col min="3330" max="3330" width="5.75" style="43" customWidth="1"/>
    <col min="3331" max="3331" width="6.25" style="43" customWidth="1"/>
    <col min="3332" max="3332" width="5.75" style="43" customWidth="1"/>
    <col min="3333" max="3333" width="6.25" style="43" customWidth="1"/>
    <col min="3334" max="3334" width="6.625" style="43" customWidth="1"/>
    <col min="3335" max="3336" width="5.875" style="43" customWidth="1"/>
    <col min="3337" max="3337" width="6.25" style="43" customWidth="1"/>
    <col min="3338" max="3338" width="6.375" style="43" customWidth="1"/>
    <col min="3339" max="3340" width="6.125" style="43" customWidth="1"/>
    <col min="3341" max="3348" width="5.25" style="43" customWidth="1"/>
    <col min="3349" max="3350" width="5.75" style="43" customWidth="1"/>
    <col min="3351" max="3352" width="6.5" style="43" customWidth="1"/>
    <col min="3353" max="3353" width="6" style="43" customWidth="1"/>
    <col min="3354" max="3355" width="6.5" style="43" customWidth="1"/>
    <col min="3356" max="3356" width="8.375" style="43" customWidth="1"/>
    <col min="3357" max="3358" width="4.375" style="43" customWidth="1"/>
    <col min="3359" max="3584" width="4.5" style="43"/>
    <col min="3585" max="3585" width="8.125" style="43" customWidth="1"/>
    <col min="3586" max="3586" width="5.75" style="43" customWidth="1"/>
    <col min="3587" max="3587" width="6.25" style="43" customWidth="1"/>
    <col min="3588" max="3588" width="5.75" style="43" customWidth="1"/>
    <col min="3589" max="3589" width="6.25" style="43" customWidth="1"/>
    <col min="3590" max="3590" width="6.625" style="43" customWidth="1"/>
    <col min="3591" max="3592" width="5.875" style="43" customWidth="1"/>
    <col min="3593" max="3593" width="6.25" style="43" customWidth="1"/>
    <col min="3594" max="3594" width="6.375" style="43" customWidth="1"/>
    <col min="3595" max="3596" width="6.125" style="43" customWidth="1"/>
    <col min="3597" max="3604" width="5.25" style="43" customWidth="1"/>
    <col min="3605" max="3606" width="5.75" style="43" customWidth="1"/>
    <col min="3607" max="3608" width="6.5" style="43" customWidth="1"/>
    <col min="3609" max="3609" width="6" style="43" customWidth="1"/>
    <col min="3610" max="3611" width="6.5" style="43" customWidth="1"/>
    <col min="3612" max="3612" width="8.375" style="43" customWidth="1"/>
    <col min="3613" max="3614" width="4.375" style="43" customWidth="1"/>
    <col min="3615" max="3840" width="4.5" style="43"/>
    <col min="3841" max="3841" width="8.125" style="43" customWidth="1"/>
    <col min="3842" max="3842" width="5.75" style="43" customWidth="1"/>
    <col min="3843" max="3843" width="6.25" style="43" customWidth="1"/>
    <col min="3844" max="3844" width="5.75" style="43" customWidth="1"/>
    <col min="3845" max="3845" width="6.25" style="43" customWidth="1"/>
    <col min="3846" max="3846" width="6.625" style="43" customWidth="1"/>
    <col min="3847" max="3848" width="5.875" style="43" customWidth="1"/>
    <col min="3849" max="3849" width="6.25" style="43" customWidth="1"/>
    <col min="3850" max="3850" width="6.375" style="43" customWidth="1"/>
    <col min="3851" max="3852" width="6.125" style="43" customWidth="1"/>
    <col min="3853" max="3860" width="5.25" style="43" customWidth="1"/>
    <col min="3861" max="3862" width="5.75" style="43" customWidth="1"/>
    <col min="3863" max="3864" width="6.5" style="43" customWidth="1"/>
    <col min="3865" max="3865" width="6" style="43" customWidth="1"/>
    <col min="3866" max="3867" width="6.5" style="43" customWidth="1"/>
    <col min="3868" max="3868" width="8.375" style="43" customWidth="1"/>
    <col min="3869" max="3870" width="4.375" style="43" customWidth="1"/>
    <col min="3871" max="4096" width="4.5" style="43"/>
    <col min="4097" max="4097" width="8.125" style="43" customWidth="1"/>
    <col min="4098" max="4098" width="5.75" style="43" customWidth="1"/>
    <col min="4099" max="4099" width="6.25" style="43" customWidth="1"/>
    <col min="4100" max="4100" width="5.75" style="43" customWidth="1"/>
    <col min="4101" max="4101" width="6.25" style="43" customWidth="1"/>
    <col min="4102" max="4102" width="6.625" style="43" customWidth="1"/>
    <col min="4103" max="4104" width="5.875" style="43" customWidth="1"/>
    <col min="4105" max="4105" width="6.25" style="43" customWidth="1"/>
    <col min="4106" max="4106" width="6.375" style="43" customWidth="1"/>
    <col min="4107" max="4108" width="6.125" style="43" customWidth="1"/>
    <col min="4109" max="4116" width="5.25" style="43" customWidth="1"/>
    <col min="4117" max="4118" width="5.75" style="43" customWidth="1"/>
    <col min="4119" max="4120" width="6.5" style="43" customWidth="1"/>
    <col min="4121" max="4121" width="6" style="43" customWidth="1"/>
    <col min="4122" max="4123" width="6.5" style="43" customWidth="1"/>
    <col min="4124" max="4124" width="8.375" style="43" customWidth="1"/>
    <col min="4125" max="4126" width="4.375" style="43" customWidth="1"/>
    <col min="4127" max="4352" width="4.5" style="43"/>
    <col min="4353" max="4353" width="8.125" style="43" customWidth="1"/>
    <col min="4354" max="4354" width="5.75" style="43" customWidth="1"/>
    <col min="4355" max="4355" width="6.25" style="43" customWidth="1"/>
    <col min="4356" max="4356" width="5.75" style="43" customWidth="1"/>
    <col min="4357" max="4357" width="6.25" style="43" customWidth="1"/>
    <col min="4358" max="4358" width="6.625" style="43" customWidth="1"/>
    <col min="4359" max="4360" width="5.875" style="43" customWidth="1"/>
    <col min="4361" max="4361" width="6.25" style="43" customWidth="1"/>
    <col min="4362" max="4362" width="6.375" style="43" customWidth="1"/>
    <col min="4363" max="4364" width="6.125" style="43" customWidth="1"/>
    <col min="4365" max="4372" width="5.25" style="43" customWidth="1"/>
    <col min="4373" max="4374" width="5.75" style="43" customWidth="1"/>
    <col min="4375" max="4376" width="6.5" style="43" customWidth="1"/>
    <col min="4377" max="4377" width="6" style="43" customWidth="1"/>
    <col min="4378" max="4379" width="6.5" style="43" customWidth="1"/>
    <col min="4380" max="4380" width="8.375" style="43" customWidth="1"/>
    <col min="4381" max="4382" width="4.375" style="43" customWidth="1"/>
    <col min="4383" max="4608" width="4.5" style="43"/>
    <col min="4609" max="4609" width="8.125" style="43" customWidth="1"/>
    <col min="4610" max="4610" width="5.75" style="43" customWidth="1"/>
    <col min="4611" max="4611" width="6.25" style="43" customWidth="1"/>
    <col min="4612" max="4612" width="5.75" style="43" customWidth="1"/>
    <col min="4613" max="4613" width="6.25" style="43" customWidth="1"/>
    <col min="4614" max="4614" width="6.625" style="43" customWidth="1"/>
    <col min="4615" max="4616" width="5.875" style="43" customWidth="1"/>
    <col min="4617" max="4617" width="6.25" style="43" customWidth="1"/>
    <col min="4618" max="4618" width="6.375" style="43" customWidth="1"/>
    <col min="4619" max="4620" width="6.125" style="43" customWidth="1"/>
    <col min="4621" max="4628" width="5.25" style="43" customWidth="1"/>
    <col min="4629" max="4630" width="5.75" style="43" customWidth="1"/>
    <col min="4631" max="4632" width="6.5" style="43" customWidth="1"/>
    <col min="4633" max="4633" width="6" style="43" customWidth="1"/>
    <col min="4634" max="4635" width="6.5" style="43" customWidth="1"/>
    <col min="4636" max="4636" width="8.375" style="43" customWidth="1"/>
    <col min="4637" max="4638" width="4.375" style="43" customWidth="1"/>
    <col min="4639" max="4864" width="4.5" style="43"/>
    <col min="4865" max="4865" width="8.125" style="43" customWidth="1"/>
    <col min="4866" max="4866" width="5.75" style="43" customWidth="1"/>
    <col min="4867" max="4867" width="6.25" style="43" customWidth="1"/>
    <col min="4868" max="4868" width="5.75" style="43" customWidth="1"/>
    <col min="4869" max="4869" width="6.25" style="43" customWidth="1"/>
    <col min="4870" max="4870" width="6.625" style="43" customWidth="1"/>
    <col min="4871" max="4872" width="5.875" style="43" customWidth="1"/>
    <col min="4873" max="4873" width="6.25" style="43" customWidth="1"/>
    <col min="4874" max="4874" width="6.375" style="43" customWidth="1"/>
    <col min="4875" max="4876" width="6.125" style="43" customWidth="1"/>
    <col min="4877" max="4884" width="5.25" style="43" customWidth="1"/>
    <col min="4885" max="4886" width="5.75" style="43" customWidth="1"/>
    <col min="4887" max="4888" width="6.5" style="43" customWidth="1"/>
    <col min="4889" max="4889" width="6" style="43" customWidth="1"/>
    <col min="4890" max="4891" width="6.5" style="43" customWidth="1"/>
    <col min="4892" max="4892" width="8.375" style="43" customWidth="1"/>
    <col min="4893" max="4894" width="4.375" style="43" customWidth="1"/>
    <col min="4895" max="5120" width="4.5" style="43"/>
    <col min="5121" max="5121" width="8.125" style="43" customWidth="1"/>
    <col min="5122" max="5122" width="5.75" style="43" customWidth="1"/>
    <col min="5123" max="5123" width="6.25" style="43" customWidth="1"/>
    <col min="5124" max="5124" width="5.75" style="43" customWidth="1"/>
    <col min="5125" max="5125" width="6.25" style="43" customWidth="1"/>
    <col min="5126" max="5126" width="6.625" style="43" customWidth="1"/>
    <col min="5127" max="5128" width="5.875" style="43" customWidth="1"/>
    <col min="5129" max="5129" width="6.25" style="43" customWidth="1"/>
    <col min="5130" max="5130" width="6.375" style="43" customWidth="1"/>
    <col min="5131" max="5132" width="6.125" style="43" customWidth="1"/>
    <col min="5133" max="5140" width="5.25" style="43" customWidth="1"/>
    <col min="5141" max="5142" width="5.75" style="43" customWidth="1"/>
    <col min="5143" max="5144" width="6.5" style="43" customWidth="1"/>
    <col min="5145" max="5145" width="6" style="43" customWidth="1"/>
    <col min="5146" max="5147" width="6.5" style="43" customWidth="1"/>
    <col min="5148" max="5148" width="8.375" style="43" customWidth="1"/>
    <col min="5149" max="5150" width="4.375" style="43" customWidth="1"/>
    <col min="5151" max="5376" width="4.5" style="43"/>
    <col min="5377" max="5377" width="8.125" style="43" customWidth="1"/>
    <col min="5378" max="5378" width="5.75" style="43" customWidth="1"/>
    <col min="5379" max="5379" width="6.25" style="43" customWidth="1"/>
    <col min="5380" max="5380" width="5.75" style="43" customWidth="1"/>
    <col min="5381" max="5381" width="6.25" style="43" customWidth="1"/>
    <col min="5382" max="5382" width="6.625" style="43" customWidth="1"/>
    <col min="5383" max="5384" width="5.875" style="43" customWidth="1"/>
    <col min="5385" max="5385" width="6.25" style="43" customWidth="1"/>
    <col min="5386" max="5386" width="6.375" style="43" customWidth="1"/>
    <col min="5387" max="5388" width="6.125" style="43" customWidth="1"/>
    <col min="5389" max="5396" width="5.25" style="43" customWidth="1"/>
    <col min="5397" max="5398" width="5.75" style="43" customWidth="1"/>
    <col min="5399" max="5400" width="6.5" style="43" customWidth="1"/>
    <col min="5401" max="5401" width="6" style="43" customWidth="1"/>
    <col min="5402" max="5403" width="6.5" style="43" customWidth="1"/>
    <col min="5404" max="5404" width="8.375" style="43" customWidth="1"/>
    <col min="5405" max="5406" width="4.375" style="43" customWidth="1"/>
    <col min="5407" max="5632" width="4.5" style="43"/>
    <col min="5633" max="5633" width="8.125" style="43" customWidth="1"/>
    <col min="5634" max="5634" width="5.75" style="43" customWidth="1"/>
    <col min="5635" max="5635" width="6.25" style="43" customWidth="1"/>
    <col min="5636" max="5636" width="5.75" style="43" customWidth="1"/>
    <col min="5637" max="5637" width="6.25" style="43" customWidth="1"/>
    <col min="5638" max="5638" width="6.625" style="43" customWidth="1"/>
    <col min="5639" max="5640" width="5.875" style="43" customWidth="1"/>
    <col min="5641" max="5641" width="6.25" style="43" customWidth="1"/>
    <col min="5642" max="5642" width="6.375" style="43" customWidth="1"/>
    <col min="5643" max="5644" width="6.125" style="43" customWidth="1"/>
    <col min="5645" max="5652" width="5.25" style="43" customWidth="1"/>
    <col min="5653" max="5654" width="5.75" style="43" customWidth="1"/>
    <col min="5655" max="5656" width="6.5" style="43" customWidth="1"/>
    <col min="5657" max="5657" width="6" style="43" customWidth="1"/>
    <col min="5658" max="5659" width="6.5" style="43" customWidth="1"/>
    <col min="5660" max="5660" width="8.375" style="43" customWidth="1"/>
    <col min="5661" max="5662" width="4.375" style="43" customWidth="1"/>
    <col min="5663" max="5888" width="4.5" style="43"/>
    <col min="5889" max="5889" width="8.125" style="43" customWidth="1"/>
    <col min="5890" max="5890" width="5.75" style="43" customWidth="1"/>
    <col min="5891" max="5891" width="6.25" style="43" customWidth="1"/>
    <col min="5892" max="5892" width="5.75" style="43" customWidth="1"/>
    <col min="5893" max="5893" width="6.25" style="43" customWidth="1"/>
    <col min="5894" max="5894" width="6.625" style="43" customWidth="1"/>
    <col min="5895" max="5896" width="5.875" style="43" customWidth="1"/>
    <col min="5897" max="5897" width="6.25" style="43" customWidth="1"/>
    <col min="5898" max="5898" width="6.375" style="43" customWidth="1"/>
    <col min="5899" max="5900" width="6.125" style="43" customWidth="1"/>
    <col min="5901" max="5908" width="5.25" style="43" customWidth="1"/>
    <col min="5909" max="5910" width="5.75" style="43" customWidth="1"/>
    <col min="5911" max="5912" width="6.5" style="43" customWidth="1"/>
    <col min="5913" max="5913" width="6" style="43" customWidth="1"/>
    <col min="5914" max="5915" width="6.5" style="43" customWidth="1"/>
    <col min="5916" max="5916" width="8.375" style="43" customWidth="1"/>
    <col min="5917" max="5918" width="4.375" style="43" customWidth="1"/>
    <col min="5919" max="6144" width="4.5" style="43"/>
    <col min="6145" max="6145" width="8.125" style="43" customWidth="1"/>
    <col min="6146" max="6146" width="5.75" style="43" customWidth="1"/>
    <col min="6147" max="6147" width="6.25" style="43" customWidth="1"/>
    <col min="6148" max="6148" width="5.75" style="43" customWidth="1"/>
    <col min="6149" max="6149" width="6.25" style="43" customWidth="1"/>
    <col min="6150" max="6150" width="6.625" style="43" customWidth="1"/>
    <col min="6151" max="6152" width="5.875" style="43" customWidth="1"/>
    <col min="6153" max="6153" width="6.25" style="43" customWidth="1"/>
    <col min="6154" max="6154" width="6.375" style="43" customWidth="1"/>
    <col min="6155" max="6156" width="6.125" style="43" customWidth="1"/>
    <col min="6157" max="6164" width="5.25" style="43" customWidth="1"/>
    <col min="6165" max="6166" width="5.75" style="43" customWidth="1"/>
    <col min="6167" max="6168" width="6.5" style="43" customWidth="1"/>
    <col min="6169" max="6169" width="6" style="43" customWidth="1"/>
    <col min="6170" max="6171" width="6.5" style="43" customWidth="1"/>
    <col min="6172" max="6172" width="8.375" style="43" customWidth="1"/>
    <col min="6173" max="6174" width="4.375" style="43" customWidth="1"/>
    <col min="6175" max="6400" width="4.5" style="43"/>
    <col min="6401" max="6401" width="8.125" style="43" customWidth="1"/>
    <col min="6402" max="6402" width="5.75" style="43" customWidth="1"/>
    <col min="6403" max="6403" width="6.25" style="43" customWidth="1"/>
    <col min="6404" max="6404" width="5.75" style="43" customWidth="1"/>
    <col min="6405" max="6405" width="6.25" style="43" customWidth="1"/>
    <col min="6406" max="6406" width="6.625" style="43" customWidth="1"/>
    <col min="6407" max="6408" width="5.875" style="43" customWidth="1"/>
    <col min="6409" max="6409" width="6.25" style="43" customWidth="1"/>
    <col min="6410" max="6410" width="6.375" style="43" customWidth="1"/>
    <col min="6411" max="6412" width="6.125" style="43" customWidth="1"/>
    <col min="6413" max="6420" width="5.25" style="43" customWidth="1"/>
    <col min="6421" max="6422" width="5.75" style="43" customWidth="1"/>
    <col min="6423" max="6424" width="6.5" style="43" customWidth="1"/>
    <col min="6425" max="6425" width="6" style="43" customWidth="1"/>
    <col min="6426" max="6427" width="6.5" style="43" customWidth="1"/>
    <col min="6428" max="6428" width="8.375" style="43" customWidth="1"/>
    <col min="6429" max="6430" width="4.375" style="43" customWidth="1"/>
    <col min="6431" max="6656" width="4.5" style="43"/>
    <col min="6657" max="6657" width="8.125" style="43" customWidth="1"/>
    <col min="6658" max="6658" width="5.75" style="43" customWidth="1"/>
    <col min="6659" max="6659" width="6.25" style="43" customWidth="1"/>
    <col min="6660" max="6660" width="5.75" style="43" customWidth="1"/>
    <col min="6661" max="6661" width="6.25" style="43" customWidth="1"/>
    <col min="6662" max="6662" width="6.625" style="43" customWidth="1"/>
    <col min="6663" max="6664" width="5.875" style="43" customWidth="1"/>
    <col min="6665" max="6665" width="6.25" style="43" customWidth="1"/>
    <col min="6666" max="6666" width="6.375" style="43" customWidth="1"/>
    <col min="6667" max="6668" width="6.125" style="43" customWidth="1"/>
    <col min="6669" max="6676" width="5.25" style="43" customWidth="1"/>
    <col min="6677" max="6678" width="5.75" style="43" customWidth="1"/>
    <col min="6679" max="6680" width="6.5" style="43" customWidth="1"/>
    <col min="6681" max="6681" width="6" style="43" customWidth="1"/>
    <col min="6682" max="6683" width="6.5" style="43" customWidth="1"/>
    <col min="6684" max="6684" width="8.375" style="43" customWidth="1"/>
    <col min="6685" max="6686" width="4.375" style="43" customWidth="1"/>
    <col min="6687" max="6912" width="4.5" style="43"/>
    <col min="6913" max="6913" width="8.125" style="43" customWidth="1"/>
    <col min="6914" max="6914" width="5.75" style="43" customWidth="1"/>
    <col min="6915" max="6915" width="6.25" style="43" customWidth="1"/>
    <col min="6916" max="6916" width="5.75" style="43" customWidth="1"/>
    <col min="6917" max="6917" width="6.25" style="43" customWidth="1"/>
    <col min="6918" max="6918" width="6.625" style="43" customWidth="1"/>
    <col min="6919" max="6920" width="5.875" style="43" customWidth="1"/>
    <col min="6921" max="6921" width="6.25" style="43" customWidth="1"/>
    <col min="6922" max="6922" width="6.375" style="43" customWidth="1"/>
    <col min="6923" max="6924" width="6.125" style="43" customWidth="1"/>
    <col min="6925" max="6932" width="5.25" style="43" customWidth="1"/>
    <col min="6933" max="6934" width="5.75" style="43" customWidth="1"/>
    <col min="6935" max="6936" width="6.5" style="43" customWidth="1"/>
    <col min="6937" max="6937" width="6" style="43" customWidth="1"/>
    <col min="6938" max="6939" width="6.5" style="43" customWidth="1"/>
    <col min="6940" max="6940" width="8.375" style="43" customWidth="1"/>
    <col min="6941" max="6942" width="4.375" style="43" customWidth="1"/>
    <col min="6943" max="7168" width="4.5" style="43"/>
    <col min="7169" max="7169" width="8.125" style="43" customWidth="1"/>
    <col min="7170" max="7170" width="5.75" style="43" customWidth="1"/>
    <col min="7171" max="7171" width="6.25" style="43" customWidth="1"/>
    <col min="7172" max="7172" width="5.75" style="43" customWidth="1"/>
    <col min="7173" max="7173" width="6.25" style="43" customWidth="1"/>
    <col min="7174" max="7174" width="6.625" style="43" customWidth="1"/>
    <col min="7175" max="7176" width="5.875" style="43" customWidth="1"/>
    <col min="7177" max="7177" width="6.25" style="43" customWidth="1"/>
    <col min="7178" max="7178" width="6.375" style="43" customWidth="1"/>
    <col min="7179" max="7180" width="6.125" style="43" customWidth="1"/>
    <col min="7181" max="7188" width="5.25" style="43" customWidth="1"/>
    <col min="7189" max="7190" width="5.75" style="43" customWidth="1"/>
    <col min="7191" max="7192" width="6.5" style="43" customWidth="1"/>
    <col min="7193" max="7193" width="6" style="43" customWidth="1"/>
    <col min="7194" max="7195" width="6.5" style="43" customWidth="1"/>
    <col min="7196" max="7196" width="8.375" style="43" customWidth="1"/>
    <col min="7197" max="7198" width="4.375" style="43" customWidth="1"/>
    <col min="7199" max="7424" width="4.5" style="43"/>
    <col min="7425" max="7425" width="8.125" style="43" customWidth="1"/>
    <col min="7426" max="7426" width="5.75" style="43" customWidth="1"/>
    <col min="7427" max="7427" width="6.25" style="43" customWidth="1"/>
    <col min="7428" max="7428" width="5.75" style="43" customWidth="1"/>
    <col min="7429" max="7429" width="6.25" style="43" customWidth="1"/>
    <col min="7430" max="7430" width="6.625" style="43" customWidth="1"/>
    <col min="7431" max="7432" width="5.875" style="43" customWidth="1"/>
    <col min="7433" max="7433" width="6.25" style="43" customWidth="1"/>
    <col min="7434" max="7434" width="6.375" style="43" customWidth="1"/>
    <col min="7435" max="7436" width="6.125" style="43" customWidth="1"/>
    <col min="7437" max="7444" width="5.25" style="43" customWidth="1"/>
    <col min="7445" max="7446" width="5.75" style="43" customWidth="1"/>
    <col min="7447" max="7448" width="6.5" style="43" customWidth="1"/>
    <col min="7449" max="7449" width="6" style="43" customWidth="1"/>
    <col min="7450" max="7451" width="6.5" style="43" customWidth="1"/>
    <col min="7452" max="7452" width="8.375" style="43" customWidth="1"/>
    <col min="7453" max="7454" width="4.375" style="43" customWidth="1"/>
    <col min="7455" max="7680" width="4.5" style="43"/>
    <col min="7681" max="7681" width="8.125" style="43" customWidth="1"/>
    <col min="7682" max="7682" width="5.75" style="43" customWidth="1"/>
    <col min="7683" max="7683" width="6.25" style="43" customWidth="1"/>
    <col min="7684" max="7684" width="5.75" style="43" customWidth="1"/>
    <col min="7685" max="7685" width="6.25" style="43" customWidth="1"/>
    <col min="7686" max="7686" width="6.625" style="43" customWidth="1"/>
    <col min="7687" max="7688" width="5.875" style="43" customWidth="1"/>
    <col min="7689" max="7689" width="6.25" style="43" customWidth="1"/>
    <col min="7690" max="7690" width="6.375" style="43" customWidth="1"/>
    <col min="7691" max="7692" width="6.125" style="43" customWidth="1"/>
    <col min="7693" max="7700" width="5.25" style="43" customWidth="1"/>
    <col min="7701" max="7702" width="5.75" style="43" customWidth="1"/>
    <col min="7703" max="7704" width="6.5" style="43" customWidth="1"/>
    <col min="7705" max="7705" width="6" style="43" customWidth="1"/>
    <col min="7706" max="7707" width="6.5" style="43" customWidth="1"/>
    <col min="7708" max="7708" width="8.375" style="43" customWidth="1"/>
    <col min="7709" max="7710" width="4.375" style="43" customWidth="1"/>
    <col min="7711" max="7936" width="4.5" style="43"/>
    <col min="7937" max="7937" width="8.125" style="43" customWidth="1"/>
    <col min="7938" max="7938" width="5.75" style="43" customWidth="1"/>
    <col min="7939" max="7939" width="6.25" style="43" customWidth="1"/>
    <col min="7940" max="7940" width="5.75" style="43" customWidth="1"/>
    <col min="7941" max="7941" width="6.25" style="43" customWidth="1"/>
    <col min="7942" max="7942" width="6.625" style="43" customWidth="1"/>
    <col min="7943" max="7944" width="5.875" style="43" customWidth="1"/>
    <col min="7945" max="7945" width="6.25" style="43" customWidth="1"/>
    <col min="7946" max="7946" width="6.375" style="43" customWidth="1"/>
    <col min="7947" max="7948" width="6.125" style="43" customWidth="1"/>
    <col min="7949" max="7956" width="5.25" style="43" customWidth="1"/>
    <col min="7957" max="7958" width="5.75" style="43" customWidth="1"/>
    <col min="7959" max="7960" width="6.5" style="43" customWidth="1"/>
    <col min="7961" max="7961" width="6" style="43" customWidth="1"/>
    <col min="7962" max="7963" width="6.5" style="43" customWidth="1"/>
    <col min="7964" max="7964" width="8.375" style="43" customWidth="1"/>
    <col min="7965" max="7966" width="4.375" style="43" customWidth="1"/>
    <col min="7967" max="8192" width="4.5" style="43"/>
    <col min="8193" max="8193" width="8.125" style="43" customWidth="1"/>
    <col min="8194" max="8194" width="5.75" style="43" customWidth="1"/>
    <col min="8195" max="8195" width="6.25" style="43" customWidth="1"/>
    <col min="8196" max="8196" width="5.75" style="43" customWidth="1"/>
    <col min="8197" max="8197" width="6.25" style="43" customWidth="1"/>
    <col min="8198" max="8198" width="6.625" style="43" customWidth="1"/>
    <col min="8199" max="8200" width="5.875" style="43" customWidth="1"/>
    <col min="8201" max="8201" width="6.25" style="43" customWidth="1"/>
    <col min="8202" max="8202" width="6.375" style="43" customWidth="1"/>
    <col min="8203" max="8204" width="6.125" style="43" customWidth="1"/>
    <col min="8205" max="8212" width="5.25" style="43" customWidth="1"/>
    <col min="8213" max="8214" width="5.75" style="43" customWidth="1"/>
    <col min="8215" max="8216" width="6.5" style="43" customWidth="1"/>
    <col min="8217" max="8217" width="6" style="43" customWidth="1"/>
    <col min="8218" max="8219" width="6.5" style="43" customWidth="1"/>
    <col min="8220" max="8220" width="8.375" style="43" customWidth="1"/>
    <col min="8221" max="8222" width="4.375" style="43" customWidth="1"/>
    <col min="8223" max="8448" width="4.5" style="43"/>
    <col min="8449" max="8449" width="8.125" style="43" customWidth="1"/>
    <col min="8450" max="8450" width="5.75" style="43" customWidth="1"/>
    <col min="8451" max="8451" width="6.25" style="43" customWidth="1"/>
    <col min="8452" max="8452" width="5.75" style="43" customWidth="1"/>
    <col min="8453" max="8453" width="6.25" style="43" customWidth="1"/>
    <col min="8454" max="8454" width="6.625" style="43" customWidth="1"/>
    <col min="8455" max="8456" width="5.875" style="43" customWidth="1"/>
    <col min="8457" max="8457" width="6.25" style="43" customWidth="1"/>
    <col min="8458" max="8458" width="6.375" style="43" customWidth="1"/>
    <col min="8459" max="8460" width="6.125" style="43" customWidth="1"/>
    <col min="8461" max="8468" width="5.25" style="43" customWidth="1"/>
    <col min="8469" max="8470" width="5.75" style="43" customWidth="1"/>
    <col min="8471" max="8472" width="6.5" style="43" customWidth="1"/>
    <col min="8473" max="8473" width="6" style="43" customWidth="1"/>
    <col min="8474" max="8475" width="6.5" style="43" customWidth="1"/>
    <col min="8476" max="8476" width="8.375" style="43" customWidth="1"/>
    <col min="8477" max="8478" width="4.375" style="43" customWidth="1"/>
    <col min="8479" max="8704" width="4.5" style="43"/>
    <col min="8705" max="8705" width="8.125" style="43" customWidth="1"/>
    <col min="8706" max="8706" width="5.75" style="43" customWidth="1"/>
    <col min="8707" max="8707" width="6.25" style="43" customWidth="1"/>
    <col min="8708" max="8708" width="5.75" style="43" customWidth="1"/>
    <col min="8709" max="8709" width="6.25" style="43" customWidth="1"/>
    <col min="8710" max="8710" width="6.625" style="43" customWidth="1"/>
    <col min="8711" max="8712" width="5.875" style="43" customWidth="1"/>
    <col min="8713" max="8713" width="6.25" style="43" customWidth="1"/>
    <col min="8714" max="8714" width="6.375" style="43" customWidth="1"/>
    <col min="8715" max="8716" width="6.125" style="43" customWidth="1"/>
    <col min="8717" max="8724" width="5.25" style="43" customWidth="1"/>
    <col min="8725" max="8726" width="5.75" style="43" customWidth="1"/>
    <col min="8727" max="8728" width="6.5" style="43" customWidth="1"/>
    <col min="8729" max="8729" width="6" style="43" customWidth="1"/>
    <col min="8730" max="8731" width="6.5" style="43" customWidth="1"/>
    <col min="8732" max="8732" width="8.375" style="43" customWidth="1"/>
    <col min="8733" max="8734" width="4.375" style="43" customWidth="1"/>
    <col min="8735" max="8960" width="4.5" style="43"/>
    <col min="8961" max="8961" width="8.125" style="43" customWidth="1"/>
    <col min="8962" max="8962" width="5.75" style="43" customWidth="1"/>
    <col min="8963" max="8963" width="6.25" style="43" customWidth="1"/>
    <col min="8964" max="8964" width="5.75" style="43" customWidth="1"/>
    <col min="8965" max="8965" width="6.25" style="43" customWidth="1"/>
    <col min="8966" max="8966" width="6.625" style="43" customWidth="1"/>
    <col min="8967" max="8968" width="5.875" style="43" customWidth="1"/>
    <col min="8969" max="8969" width="6.25" style="43" customWidth="1"/>
    <col min="8970" max="8970" width="6.375" style="43" customWidth="1"/>
    <col min="8971" max="8972" width="6.125" style="43" customWidth="1"/>
    <col min="8973" max="8980" width="5.25" style="43" customWidth="1"/>
    <col min="8981" max="8982" width="5.75" style="43" customWidth="1"/>
    <col min="8983" max="8984" width="6.5" style="43" customWidth="1"/>
    <col min="8985" max="8985" width="6" style="43" customWidth="1"/>
    <col min="8986" max="8987" width="6.5" style="43" customWidth="1"/>
    <col min="8988" max="8988" width="8.375" style="43" customWidth="1"/>
    <col min="8989" max="8990" width="4.375" style="43" customWidth="1"/>
    <col min="8991" max="9216" width="4.5" style="43"/>
    <col min="9217" max="9217" width="8.125" style="43" customWidth="1"/>
    <col min="9218" max="9218" width="5.75" style="43" customWidth="1"/>
    <col min="9219" max="9219" width="6.25" style="43" customWidth="1"/>
    <col min="9220" max="9220" width="5.75" style="43" customWidth="1"/>
    <col min="9221" max="9221" width="6.25" style="43" customWidth="1"/>
    <col min="9222" max="9222" width="6.625" style="43" customWidth="1"/>
    <col min="9223" max="9224" width="5.875" style="43" customWidth="1"/>
    <col min="9225" max="9225" width="6.25" style="43" customWidth="1"/>
    <col min="9226" max="9226" width="6.375" style="43" customWidth="1"/>
    <col min="9227" max="9228" width="6.125" style="43" customWidth="1"/>
    <col min="9229" max="9236" width="5.25" style="43" customWidth="1"/>
    <col min="9237" max="9238" width="5.75" style="43" customWidth="1"/>
    <col min="9239" max="9240" width="6.5" style="43" customWidth="1"/>
    <col min="9241" max="9241" width="6" style="43" customWidth="1"/>
    <col min="9242" max="9243" width="6.5" style="43" customWidth="1"/>
    <col min="9244" max="9244" width="8.375" style="43" customWidth="1"/>
    <col min="9245" max="9246" width="4.375" style="43" customWidth="1"/>
    <col min="9247" max="9472" width="4.5" style="43"/>
    <col min="9473" max="9473" width="8.125" style="43" customWidth="1"/>
    <col min="9474" max="9474" width="5.75" style="43" customWidth="1"/>
    <col min="9475" max="9475" width="6.25" style="43" customWidth="1"/>
    <col min="9476" max="9476" width="5.75" style="43" customWidth="1"/>
    <col min="9477" max="9477" width="6.25" style="43" customWidth="1"/>
    <col min="9478" max="9478" width="6.625" style="43" customWidth="1"/>
    <col min="9479" max="9480" width="5.875" style="43" customWidth="1"/>
    <col min="9481" max="9481" width="6.25" style="43" customWidth="1"/>
    <col min="9482" max="9482" width="6.375" style="43" customWidth="1"/>
    <col min="9483" max="9484" width="6.125" style="43" customWidth="1"/>
    <col min="9485" max="9492" width="5.25" style="43" customWidth="1"/>
    <col min="9493" max="9494" width="5.75" style="43" customWidth="1"/>
    <col min="9495" max="9496" width="6.5" style="43" customWidth="1"/>
    <col min="9497" max="9497" width="6" style="43" customWidth="1"/>
    <col min="9498" max="9499" width="6.5" style="43" customWidth="1"/>
    <col min="9500" max="9500" width="8.375" style="43" customWidth="1"/>
    <col min="9501" max="9502" width="4.375" style="43" customWidth="1"/>
    <col min="9503" max="9728" width="4.5" style="43"/>
    <col min="9729" max="9729" width="8.125" style="43" customWidth="1"/>
    <col min="9730" max="9730" width="5.75" style="43" customWidth="1"/>
    <col min="9731" max="9731" width="6.25" style="43" customWidth="1"/>
    <col min="9732" max="9732" width="5.75" style="43" customWidth="1"/>
    <col min="9733" max="9733" width="6.25" style="43" customWidth="1"/>
    <col min="9734" max="9734" width="6.625" style="43" customWidth="1"/>
    <col min="9735" max="9736" width="5.875" style="43" customWidth="1"/>
    <col min="9737" max="9737" width="6.25" style="43" customWidth="1"/>
    <col min="9738" max="9738" width="6.375" style="43" customWidth="1"/>
    <col min="9739" max="9740" width="6.125" style="43" customWidth="1"/>
    <col min="9741" max="9748" width="5.25" style="43" customWidth="1"/>
    <col min="9749" max="9750" width="5.75" style="43" customWidth="1"/>
    <col min="9751" max="9752" width="6.5" style="43" customWidth="1"/>
    <col min="9753" max="9753" width="6" style="43" customWidth="1"/>
    <col min="9754" max="9755" width="6.5" style="43" customWidth="1"/>
    <col min="9756" max="9756" width="8.375" style="43" customWidth="1"/>
    <col min="9757" max="9758" width="4.375" style="43" customWidth="1"/>
    <col min="9759" max="9984" width="4.5" style="43"/>
    <col min="9985" max="9985" width="8.125" style="43" customWidth="1"/>
    <col min="9986" max="9986" width="5.75" style="43" customWidth="1"/>
    <col min="9987" max="9987" width="6.25" style="43" customWidth="1"/>
    <col min="9988" max="9988" width="5.75" style="43" customWidth="1"/>
    <col min="9989" max="9989" width="6.25" style="43" customWidth="1"/>
    <col min="9990" max="9990" width="6.625" style="43" customWidth="1"/>
    <col min="9991" max="9992" width="5.875" style="43" customWidth="1"/>
    <col min="9993" max="9993" width="6.25" style="43" customWidth="1"/>
    <col min="9994" max="9994" width="6.375" style="43" customWidth="1"/>
    <col min="9995" max="9996" width="6.125" style="43" customWidth="1"/>
    <col min="9997" max="10004" width="5.25" style="43" customWidth="1"/>
    <col min="10005" max="10006" width="5.75" style="43" customWidth="1"/>
    <col min="10007" max="10008" width="6.5" style="43" customWidth="1"/>
    <col min="10009" max="10009" width="6" style="43" customWidth="1"/>
    <col min="10010" max="10011" width="6.5" style="43" customWidth="1"/>
    <col min="10012" max="10012" width="8.375" style="43" customWidth="1"/>
    <col min="10013" max="10014" width="4.375" style="43" customWidth="1"/>
    <col min="10015" max="10240" width="4.5" style="43"/>
    <col min="10241" max="10241" width="8.125" style="43" customWidth="1"/>
    <col min="10242" max="10242" width="5.75" style="43" customWidth="1"/>
    <col min="10243" max="10243" width="6.25" style="43" customWidth="1"/>
    <col min="10244" max="10244" width="5.75" style="43" customWidth="1"/>
    <col min="10245" max="10245" width="6.25" style="43" customWidth="1"/>
    <col min="10246" max="10246" width="6.625" style="43" customWidth="1"/>
    <col min="10247" max="10248" width="5.875" style="43" customWidth="1"/>
    <col min="10249" max="10249" width="6.25" style="43" customWidth="1"/>
    <col min="10250" max="10250" width="6.375" style="43" customWidth="1"/>
    <col min="10251" max="10252" width="6.125" style="43" customWidth="1"/>
    <col min="10253" max="10260" width="5.25" style="43" customWidth="1"/>
    <col min="10261" max="10262" width="5.75" style="43" customWidth="1"/>
    <col min="10263" max="10264" width="6.5" style="43" customWidth="1"/>
    <col min="10265" max="10265" width="6" style="43" customWidth="1"/>
    <col min="10266" max="10267" width="6.5" style="43" customWidth="1"/>
    <col min="10268" max="10268" width="8.375" style="43" customWidth="1"/>
    <col min="10269" max="10270" width="4.375" style="43" customWidth="1"/>
    <col min="10271" max="10496" width="4.5" style="43"/>
    <col min="10497" max="10497" width="8.125" style="43" customWidth="1"/>
    <col min="10498" max="10498" width="5.75" style="43" customWidth="1"/>
    <col min="10499" max="10499" width="6.25" style="43" customWidth="1"/>
    <col min="10500" max="10500" width="5.75" style="43" customWidth="1"/>
    <col min="10501" max="10501" width="6.25" style="43" customWidth="1"/>
    <col min="10502" max="10502" width="6.625" style="43" customWidth="1"/>
    <col min="10503" max="10504" width="5.875" style="43" customWidth="1"/>
    <col min="10505" max="10505" width="6.25" style="43" customWidth="1"/>
    <col min="10506" max="10506" width="6.375" style="43" customWidth="1"/>
    <col min="10507" max="10508" width="6.125" style="43" customWidth="1"/>
    <col min="10509" max="10516" width="5.25" style="43" customWidth="1"/>
    <col min="10517" max="10518" width="5.75" style="43" customWidth="1"/>
    <col min="10519" max="10520" width="6.5" style="43" customWidth="1"/>
    <col min="10521" max="10521" width="6" style="43" customWidth="1"/>
    <col min="10522" max="10523" width="6.5" style="43" customWidth="1"/>
    <col min="10524" max="10524" width="8.375" style="43" customWidth="1"/>
    <col min="10525" max="10526" width="4.375" style="43" customWidth="1"/>
    <col min="10527" max="10752" width="4.5" style="43"/>
    <col min="10753" max="10753" width="8.125" style="43" customWidth="1"/>
    <col min="10754" max="10754" width="5.75" style="43" customWidth="1"/>
    <col min="10755" max="10755" width="6.25" style="43" customWidth="1"/>
    <col min="10756" max="10756" width="5.75" style="43" customWidth="1"/>
    <col min="10757" max="10757" width="6.25" style="43" customWidth="1"/>
    <col min="10758" max="10758" width="6.625" style="43" customWidth="1"/>
    <col min="10759" max="10760" width="5.875" style="43" customWidth="1"/>
    <col min="10761" max="10761" width="6.25" style="43" customWidth="1"/>
    <col min="10762" max="10762" width="6.375" style="43" customWidth="1"/>
    <col min="10763" max="10764" width="6.125" style="43" customWidth="1"/>
    <col min="10765" max="10772" width="5.25" style="43" customWidth="1"/>
    <col min="10773" max="10774" width="5.75" style="43" customWidth="1"/>
    <col min="10775" max="10776" width="6.5" style="43" customWidth="1"/>
    <col min="10777" max="10777" width="6" style="43" customWidth="1"/>
    <col min="10778" max="10779" width="6.5" style="43" customWidth="1"/>
    <col min="10780" max="10780" width="8.375" style="43" customWidth="1"/>
    <col min="10781" max="10782" width="4.375" style="43" customWidth="1"/>
    <col min="10783" max="11008" width="4.5" style="43"/>
    <col min="11009" max="11009" width="8.125" style="43" customWidth="1"/>
    <col min="11010" max="11010" width="5.75" style="43" customWidth="1"/>
    <col min="11011" max="11011" width="6.25" style="43" customWidth="1"/>
    <col min="11012" max="11012" width="5.75" style="43" customWidth="1"/>
    <col min="11013" max="11013" width="6.25" style="43" customWidth="1"/>
    <col min="11014" max="11014" width="6.625" style="43" customWidth="1"/>
    <col min="11015" max="11016" width="5.875" style="43" customWidth="1"/>
    <col min="11017" max="11017" width="6.25" style="43" customWidth="1"/>
    <col min="11018" max="11018" width="6.375" style="43" customWidth="1"/>
    <col min="11019" max="11020" width="6.125" style="43" customWidth="1"/>
    <col min="11021" max="11028" width="5.25" style="43" customWidth="1"/>
    <col min="11029" max="11030" width="5.75" style="43" customWidth="1"/>
    <col min="11031" max="11032" width="6.5" style="43" customWidth="1"/>
    <col min="11033" max="11033" width="6" style="43" customWidth="1"/>
    <col min="11034" max="11035" width="6.5" style="43" customWidth="1"/>
    <col min="11036" max="11036" width="8.375" style="43" customWidth="1"/>
    <col min="11037" max="11038" width="4.375" style="43" customWidth="1"/>
    <col min="11039" max="11264" width="4.5" style="43"/>
    <col min="11265" max="11265" width="8.125" style="43" customWidth="1"/>
    <col min="11266" max="11266" width="5.75" style="43" customWidth="1"/>
    <col min="11267" max="11267" width="6.25" style="43" customWidth="1"/>
    <col min="11268" max="11268" width="5.75" style="43" customWidth="1"/>
    <col min="11269" max="11269" width="6.25" style="43" customWidth="1"/>
    <col min="11270" max="11270" width="6.625" style="43" customWidth="1"/>
    <col min="11271" max="11272" width="5.875" style="43" customWidth="1"/>
    <col min="11273" max="11273" width="6.25" style="43" customWidth="1"/>
    <col min="11274" max="11274" width="6.375" style="43" customWidth="1"/>
    <col min="11275" max="11276" width="6.125" style="43" customWidth="1"/>
    <col min="11277" max="11284" width="5.25" style="43" customWidth="1"/>
    <col min="11285" max="11286" width="5.75" style="43" customWidth="1"/>
    <col min="11287" max="11288" width="6.5" style="43" customWidth="1"/>
    <col min="11289" max="11289" width="6" style="43" customWidth="1"/>
    <col min="11290" max="11291" width="6.5" style="43" customWidth="1"/>
    <col min="11292" max="11292" width="8.375" style="43" customWidth="1"/>
    <col min="11293" max="11294" width="4.375" style="43" customWidth="1"/>
    <col min="11295" max="11520" width="4.5" style="43"/>
    <col min="11521" max="11521" width="8.125" style="43" customWidth="1"/>
    <col min="11522" max="11522" width="5.75" style="43" customWidth="1"/>
    <col min="11523" max="11523" width="6.25" style="43" customWidth="1"/>
    <col min="11524" max="11524" width="5.75" style="43" customWidth="1"/>
    <col min="11525" max="11525" width="6.25" style="43" customWidth="1"/>
    <col min="11526" max="11526" width="6.625" style="43" customWidth="1"/>
    <col min="11527" max="11528" width="5.875" style="43" customWidth="1"/>
    <col min="11529" max="11529" width="6.25" style="43" customWidth="1"/>
    <col min="11530" max="11530" width="6.375" style="43" customWidth="1"/>
    <col min="11531" max="11532" width="6.125" style="43" customWidth="1"/>
    <col min="11533" max="11540" width="5.25" style="43" customWidth="1"/>
    <col min="11541" max="11542" width="5.75" style="43" customWidth="1"/>
    <col min="11543" max="11544" width="6.5" style="43" customWidth="1"/>
    <col min="11545" max="11545" width="6" style="43" customWidth="1"/>
    <col min="11546" max="11547" width="6.5" style="43" customWidth="1"/>
    <col min="11548" max="11548" width="8.375" style="43" customWidth="1"/>
    <col min="11549" max="11550" width="4.375" style="43" customWidth="1"/>
    <col min="11551" max="11776" width="4.5" style="43"/>
    <col min="11777" max="11777" width="8.125" style="43" customWidth="1"/>
    <col min="11778" max="11778" width="5.75" style="43" customWidth="1"/>
    <col min="11779" max="11779" width="6.25" style="43" customWidth="1"/>
    <col min="11780" max="11780" width="5.75" style="43" customWidth="1"/>
    <col min="11781" max="11781" width="6.25" style="43" customWidth="1"/>
    <col min="11782" max="11782" width="6.625" style="43" customWidth="1"/>
    <col min="11783" max="11784" width="5.875" style="43" customWidth="1"/>
    <col min="11785" max="11785" width="6.25" style="43" customWidth="1"/>
    <col min="11786" max="11786" width="6.375" style="43" customWidth="1"/>
    <col min="11787" max="11788" width="6.125" style="43" customWidth="1"/>
    <col min="11789" max="11796" width="5.25" style="43" customWidth="1"/>
    <col min="11797" max="11798" width="5.75" style="43" customWidth="1"/>
    <col min="11799" max="11800" width="6.5" style="43" customWidth="1"/>
    <col min="11801" max="11801" width="6" style="43" customWidth="1"/>
    <col min="11802" max="11803" width="6.5" style="43" customWidth="1"/>
    <col min="11804" max="11804" width="8.375" style="43" customWidth="1"/>
    <col min="11805" max="11806" width="4.375" style="43" customWidth="1"/>
    <col min="11807" max="12032" width="4.5" style="43"/>
    <col min="12033" max="12033" width="8.125" style="43" customWidth="1"/>
    <col min="12034" max="12034" width="5.75" style="43" customWidth="1"/>
    <col min="12035" max="12035" width="6.25" style="43" customWidth="1"/>
    <col min="12036" max="12036" width="5.75" style="43" customWidth="1"/>
    <col min="12037" max="12037" width="6.25" style="43" customWidth="1"/>
    <col min="12038" max="12038" width="6.625" style="43" customWidth="1"/>
    <col min="12039" max="12040" width="5.875" style="43" customWidth="1"/>
    <col min="12041" max="12041" width="6.25" style="43" customWidth="1"/>
    <col min="12042" max="12042" width="6.375" style="43" customWidth="1"/>
    <col min="12043" max="12044" width="6.125" style="43" customWidth="1"/>
    <col min="12045" max="12052" width="5.25" style="43" customWidth="1"/>
    <col min="12053" max="12054" width="5.75" style="43" customWidth="1"/>
    <col min="12055" max="12056" width="6.5" style="43" customWidth="1"/>
    <col min="12057" max="12057" width="6" style="43" customWidth="1"/>
    <col min="12058" max="12059" width="6.5" style="43" customWidth="1"/>
    <col min="12060" max="12060" width="8.375" style="43" customWidth="1"/>
    <col min="12061" max="12062" width="4.375" style="43" customWidth="1"/>
    <col min="12063" max="12288" width="4.5" style="43"/>
    <col min="12289" max="12289" width="8.125" style="43" customWidth="1"/>
    <col min="12290" max="12290" width="5.75" style="43" customWidth="1"/>
    <col min="12291" max="12291" width="6.25" style="43" customWidth="1"/>
    <col min="12292" max="12292" width="5.75" style="43" customWidth="1"/>
    <col min="12293" max="12293" width="6.25" style="43" customWidth="1"/>
    <col min="12294" max="12294" width="6.625" style="43" customWidth="1"/>
    <col min="12295" max="12296" width="5.875" style="43" customWidth="1"/>
    <col min="12297" max="12297" width="6.25" style="43" customWidth="1"/>
    <col min="12298" max="12298" width="6.375" style="43" customWidth="1"/>
    <col min="12299" max="12300" width="6.125" style="43" customWidth="1"/>
    <col min="12301" max="12308" width="5.25" style="43" customWidth="1"/>
    <col min="12309" max="12310" width="5.75" style="43" customWidth="1"/>
    <col min="12311" max="12312" width="6.5" style="43" customWidth="1"/>
    <col min="12313" max="12313" width="6" style="43" customWidth="1"/>
    <col min="12314" max="12315" width="6.5" style="43" customWidth="1"/>
    <col min="12316" max="12316" width="8.375" style="43" customWidth="1"/>
    <col min="12317" max="12318" width="4.375" style="43" customWidth="1"/>
    <col min="12319" max="12544" width="4.5" style="43"/>
    <col min="12545" max="12545" width="8.125" style="43" customWidth="1"/>
    <col min="12546" max="12546" width="5.75" style="43" customWidth="1"/>
    <col min="12547" max="12547" width="6.25" style="43" customWidth="1"/>
    <col min="12548" max="12548" width="5.75" style="43" customWidth="1"/>
    <col min="12549" max="12549" width="6.25" style="43" customWidth="1"/>
    <col min="12550" max="12550" width="6.625" style="43" customWidth="1"/>
    <col min="12551" max="12552" width="5.875" style="43" customWidth="1"/>
    <col min="12553" max="12553" width="6.25" style="43" customWidth="1"/>
    <col min="12554" max="12554" width="6.375" style="43" customWidth="1"/>
    <col min="12555" max="12556" width="6.125" style="43" customWidth="1"/>
    <col min="12557" max="12564" width="5.25" style="43" customWidth="1"/>
    <col min="12565" max="12566" width="5.75" style="43" customWidth="1"/>
    <col min="12567" max="12568" width="6.5" style="43" customWidth="1"/>
    <col min="12569" max="12569" width="6" style="43" customWidth="1"/>
    <col min="12570" max="12571" width="6.5" style="43" customWidth="1"/>
    <col min="12572" max="12572" width="8.375" style="43" customWidth="1"/>
    <col min="12573" max="12574" width="4.375" style="43" customWidth="1"/>
    <col min="12575" max="12800" width="4.5" style="43"/>
    <col min="12801" max="12801" width="8.125" style="43" customWidth="1"/>
    <col min="12802" max="12802" width="5.75" style="43" customWidth="1"/>
    <col min="12803" max="12803" width="6.25" style="43" customWidth="1"/>
    <col min="12804" max="12804" width="5.75" style="43" customWidth="1"/>
    <col min="12805" max="12805" width="6.25" style="43" customWidth="1"/>
    <col min="12806" max="12806" width="6.625" style="43" customWidth="1"/>
    <col min="12807" max="12808" width="5.875" style="43" customWidth="1"/>
    <col min="12809" max="12809" width="6.25" style="43" customWidth="1"/>
    <col min="12810" max="12810" width="6.375" style="43" customWidth="1"/>
    <col min="12811" max="12812" width="6.125" style="43" customWidth="1"/>
    <col min="12813" max="12820" width="5.25" style="43" customWidth="1"/>
    <col min="12821" max="12822" width="5.75" style="43" customWidth="1"/>
    <col min="12823" max="12824" width="6.5" style="43" customWidth="1"/>
    <col min="12825" max="12825" width="6" style="43" customWidth="1"/>
    <col min="12826" max="12827" width="6.5" style="43" customWidth="1"/>
    <col min="12828" max="12828" width="8.375" style="43" customWidth="1"/>
    <col min="12829" max="12830" width="4.375" style="43" customWidth="1"/>
    <col min="12831" max="13056" width="4.5" style="43"/>
    <col min="13057" max="13057" width="8.125" style="43" customWidth="1"/>
    <col min="13058" max="13058" width="5.75" style="43" customWidth="1"/>
    <col min="13059" max="13059" width="6.25" style="43" customWidth="1"/>
    <col min="13060" max="13060" width="5.75" style="43" customWidth="1"/>
    <col min="13061" max="13061" width="6.25" style="43" customWidth="1"/>
    <col min="13062" max="13062" width="6.625" style="43" customWidth="1"/>
    <col min="13063" max="13064" width="5.875" style="43" customWidth="1"/>
    <col min="13065" max="13065" width="6.25" style="43" customWidth="1"/>
    <col min="13066" max="13066" width="6.375" style="43" customWidth="1"/>
    <col min="13067" max="13068" width="6.125" style="43" customWidth="1"/>
    <col min="13069" max="13076" width="5.25" style="43" customWidth="1"/>
    <col min="13077" max="13078" width="5.75" style="43" customWidth="1"/>
    <col min="13079" max="13080" width="6.5" style="43" customWidth="1"/>
    <col min="13081" max="13081" width="6" style="43" customWidth="1"/>
    <col min="13082" max="13083" width="6.5" style="43" customWidth="1"/>
    <col min="13084" max="13084" width="8.375" style="43" customWidth="1"/>
    <col min="13085" max="13086" width="4.375" style="43" customWidth="1"/>
    <col min="13087" max="13312" width="4.5" style="43"/>
    <col min="13313" max="13313" width="8.125" style="43" customWidth="1"/>
    <col min="13314" max="13314" width="5.75" style="43" customWidth="1"/>
    <col min="13315" max="13315" width="6.25" style="43" customWidth="1"/>
    <col min="13316" max="13316" width="5.75" style="43" customWidth="1"/>
    <col min="13317" max="13317" width="6.25" style="43" customWidth="1"/>
    <col min="13318" max="13318" width="6.625" style="43" customWidth="1"/>
    <col min="13319" max="13320" width="5.875" style="43" customWidth="1"/>
    <col min="13321" max="13321" width="6.25" style="43" customWidth="1"/>
    <col min="13322" max="13322" width="6.375" style="43" customWidth="1"/>
    <col min="13323" max="13324" width="6.125" style="43" customWidth="1"/>
    <col min="13325" max="13332" width="5.25" style="43" customWidth="1"/>
    <col min="13333" max="13334" width="5.75" style="43" customWidth="1"/>
    <col min="13335" max="13336" width="6.5" style="43" customWidth="1"/>
    <col min="13337" max="13337" width="6" style="43" customWidth="1"/>
    <col min="13338" max="13339" width="6.5" style="43" customWidth="1"/>
    <col min="13340" max="13340" width="8.375" style="43" customWidth="1"/>
    <col min="13341" max="13342" width="4.375" style="43" customWidth="1"/>
    <col min="13343" max="13568" width="4.5" style="43"/>
    <col min="13569" max="13569" width="8.125" style="43" customWidth="1"/>
    <col min="13570" max="13570" width="5.75" style="43" customWidth="1"/>
    <col min="13571" max="13571" width="6.25" style="43" customWidth="1"/>
    <col min="13572" max="13572" width="5.75" style="43" customWidth="1"/>
    <col min="13573" max="13573" width="6.25" style="43" customWidth="1"/>
    <col min="13574" max="13574" width="6.625" style="43" customWidth="1"/>
    <col min="13575" max="13576" width="5.875" style="43" customWidth="1"/>
    <col min="13577" max="13577" width="6.25" style="43" customWidth="1"/>
    <col min="13578" max="13578" width="6.375" style="43" customWidth="1"/>
    <col min="13579" max="13580" width="6.125" style="43" customWidth="1"/>
    <col min="13581" max="13588" width="5.25" style="43" customWidth="1"/>
    <col min="13589" max="13590" width="5.75" style="43" customWidth="1"/>
    <col min="13591" max="13592" width="6.5" style="43" customWidth="1"/>
    <col min="13593" max="13593" width="6" style="43" customWidth="1"/>
    <col min="13594" max="13595" width="6.5" style="43" customWidth="1"/>
    <col min="13596" max="13596" width="8.375" style="43" customWidth="1"/>
    <col min="13597" max="13598" width="4.375" style="43" customWidth="1"/>
    <col min="13599" max="13824" width="4.5" style="43"/>
    <col min="13825" max="13825" width="8.125" style="43" customWidth="1"/>
    <col min="13826" max="13826" width="5.75" style="43" customWidth="1"/>
    <col min="13827" max="13827" width="6.25" style="43" customWidth="1"/>
    <col min="13828" max="13828" width="5.75" style="43" customWidth="1"/>
    <col min="13829" max="13829" width="6.25" style="43" customWidth="1"/>
    <col min="13830" max="13830" width="6.625" style="43" customWidth="1"/>
    <col min="13831" max="13832" width="5.875" style="43" customWidth="1"/>
    <col min="13833" max="13833" width="6.25" style="43" customWidth="1"/>
    <col min="13834" max="13834" width="6.375" style="43" customWidth="1"/>
    <col min="13835" max="13836" width="6.125" style="43" customWidth="1"/>
    <col min="13837" max="13844" width="5.25" style="43" customWidth="1"/>
    <col min="13845" max="13846" width="5.75" style="43" customWidth="1"/>
    <col min="13847" max="13848" width="6.5" style="43" customWidth="1"/>
    <col min="13849" max="13849" width="6" style="43" customWidth="1"/>
    <col min="13850" max="13851" width="6.5" style="43" customWidth="1"/>
    <col min="13852" max="13852" width="8.375" style="43" customWidth="1"/>
    <col min="13853" max="13854" width="4.375" style="43" customWidth="1"/>
    <col min="13855" max="14080" width="4.5" style="43"/>
    <col min="14081" max="14081" width="8.125" style="43" customWidth="1"/>
    <col min="14082" max="14082" width="5.75" style="43" customWidth="1"/>
    <col min="14083" max="14083" width="6.25" style="43" customWidth="1"/>
    <col min="14084" max="14084" width="5.75" style="43" customWidth="1"/>
    <col min="14085" max="14085" width="6.25" style="43" customWidth="1"/>
    <col min="14086" max="14086" width="6.625" style="43" customWidth="1"/>
    <col min="14087" max="14088" width="5.875" style="43" customWidth="1"/>
    <col min="14089" max="14089" width="6.25" style="43" customWidth="1"/>
    <col min="14090" max="14090" width="6.375" style="43" customWidth="1"/>
    <col min="14091" max="14092" width="6.125" style="43" customWidth="1"/>
    <col min="14093" max="14100" width="5.25" style="43" customWidth="1"/>
    <col min="14101" max="14102" width="5.75" style="43" customWidth="1"/>
    <col min="14103" max="14104" width="6.5" style="43" customWidth="1"/>
    <col min="14105" max="14105" width="6" style="43" customWidth="1"/>
    <col min="14106" max="14107" width="6.5" style="43" customWidth="1"/>
    <col min="14108" max="14108" width="8.375" style="43" customWidth="1"/>
    <col min="14109" max="14110" width="4.375" style="43" customWidth="1"/>
    <col min="14111" max="14336" width="4.5" style="43"/>
    <col min="14337" max="14337" width="8.125" style="43" customWidth="1"/>
    <col min="14338" max="14338" width="5.75" style="43" customWidth="1"/>
    <col min="14339" max="14339" width="6.25" style="43" customWidth="1"/>
    <col min="14340" max="14340" width="5.75" style="43" customWidth="1"/>
    <col min="14341" max="14341" width="6.25" style="43" customWidth="1"/>
    <col min="14342" max="14342" width="6.625" style="43" customWidth="1"/>
    <col min="14343" max="14344" width="5.875" style="43" customWidth="1"/>
    <col min="14345" max="14345" width="6.25" style="43" customWidth="1"/>
    <col min="14346" max="14346" width="6.375" style="43" customWidth="1"/>
    <col min="14347" max="14348" width="6.125" style="43" customWidth="1"/>
    <col min="14349" max="14356" width="5.25" style="43" customWidth="1"/>
    <col min="14357" max="14358" width="5.75" style="43" customWidth="1"/>
    <col min="14359" max="14360" width="6.5" style="43" customWidth="1"/>
    <col min="14361" max="14361" width="6" style="43" customWidth="1"/>
    <col min="14362" max="14363" width="6.5" style="43" customWidth="1"/>
    <col min="14364" max="14364" width="8.375" style="43" customWidth="1"/>
    <col min="14365" max="14366" width="4.375" style="43" customWidth="1"/>
    <col min="14367" max="14592" width="4.5" style="43"/>
    <col min="14593" max="14593" width="8.125" style="43" customWidth="1"/>
    <col min="14594" max="14594" width="5.75" style="43" customWidth="1"/>
    <col min="14595" max="14595" width="6.25" style="43" customWidth="1"/>
    <col min="14596" max="14596" width="5.75" style="43" customWidth="1"/>
    <col min="14597" max="14597" width="6.25" style="43" customWidth="1"/>
    <col min="14598" max="14598" width="6.625" style="43" customWidth="1"/>
    <col min="14599" max="14600" width="5.875" style="43" customWidth="1"/>
    <col min="14601" max="14601" width="6.25" style="43" customWidth="1"/>
    <col min="14602" max="14602" width="6.375" style="43" customWidth="1"/>
    <col min="14603" max="14604" width="6.125" style="43" customWidth="1"/>
    <col min="14605" max="14612" width="5.25" style="43" customWidth="1"/>
    <col min="14613" max="14614" width="5.75" style="43" customWidth="1"/>
    <col min="14615" max="14616" width="6.5" style="43" customWidth="1"/>
    <col min="14617" max="14617" width="6" style="43" customWidth="1"/>
    <col min="14618" max="14619" width="6.5" style="43" customWidth="1"/>
    <col min="14620" max="14620" width="8.375" style="43" customWidth="1"/>
    <col min="14621" max="14622" width="4.375" style="43" customWidth="1"/>
    <col min="14623" max="14848" width="4.5" style="43"/>
    <col min="14849" max="14849" width="8.125" style="43" customWidth="1"/>
    <col min="14850" max="14850" width="5.75" style="43" customWidth="1"/>
    <col min="14851" max="14851" width="6.25" style="43" customWidth="1"/>
    <col min="14852" max="14852" width="5.75" style="43" customWidth="1"/>
    <col min="14853" max="14853" width="6.25" style="43" customWidth="1"/>
    <col min="14854" max="14854" width="6.625" style="43" customWidth="1"/>
    <col min="14855" max="14856" width="5.875" style="43" customWidth="1"/>
    <col min="14857" max="14857" width="6.25" style="43" customWidth="1"/>
    <col min="14858" max="14858" width="6.375" style="43" customWidth="1"/>
    <col min="14859" max="14860" width="6.125" style="43" customWidth="1"/>
    <col min="14861" max="14868" width="5.25" style="43" customWidth="1"/>
    <col min="14869" max="14870" width="5.75" style="43" customWidth="1"/>
    <col min="14871" max="14872" width="6.5" style="43" customWidth="1"/>
    <col min="14873" max="14873" width="6" style="43" customWidth="1"/>
    <col min="14874" max="14875" width="6.5" style="43" customWidth="1"/>
    <col min="14876" max="14876" width="8.375" style="43" customWidth="1"/>
    <col min="14877" max="14878" width="4.375" style="43" customWidth="1"/>
    <col min="14879" max="15104" width="4.5" style="43"/>
    <col min="15105" max="15105" width="8.125" style="43" customWidth="1"/>
    <col min="15106" max="15106" width="5.75" style="43" customWidth="1"/>
    <col min="15107" max="15107" width="6.25" style="43" customWidth="1"/>
    <col min="15108" max="15108" width="5.75" style="43" customWidth="1"/>
    <col min="15109" max="15109" width="6.25" style="43" customWidth="1"/>
    <col min="15110" max="15110" width="6.625" style="43" customWidth="1"/>
    <col min="15111" max="15112" width="5.875" style="43" customWidth="1"/>
    <col min="15113" max="15113" width="6.25" style="43" customWidth="1"/>
    <col min="15114" max="15114" width="6.375" style="43" customWidth="1"/>
    <col min="15115" max="15116" width="6.125" style="43" customWidth="1"/>
    <col min="15117" max="15124" width="5.25" style="43" customWidth="1"/>
    <col min="15125" max="15126" width="5.75" style="43" customWidth="1"/>
    <col min="15127" max="15128" width="6.5" style="43" customWidth="1"/>
    <col min="15129" max="15129" width="6" style="43" customWidth="1"/>
    <col min="15130" max="15131" width="6.5" style="43" customWidth="1"/>
    <col min="15132" max="15132" width="8.375" style="43" customWidth="1"/>
    <col min="15133" max="15134" width="4.375" style="43" customWidth="1"/>
    <col min="15135" max="15360" width="4.5" style="43"/>
    <col min="15361" max="15361" width="8.125" style="43" customWidth="1"/>
    <col min="15362" max="15362" width="5.75" style="43" customWidth="1"/>
    <col min="15363" max="15363" width="6.25" style="43" customWidth="1"/>
    <col min="15364" max="15364" width="5.75" style="43" customWidth="1"/>
    <col min="15365" max="15365" width="6.25" style="43" customWidth="1"/>
    <col min="15366" max="15366" width="6.625" style="43" customWidth="1"/>
    <col min="15367" max="15368" width="5.875" style="43" customWidth="1"/>
    <col min="15369" max="15369" width="6.25" style="43" customWidth="1"/>
    <col min="15370" max="15370" width="6.375" style="43" customWidth="1"/>
    <col min="15371" max="15372" width="6.125" style="43" customWidth="1"/>
    <col min="15373" max="15380" width="5.25" style="43" customWidth="1"/>
    <col min="15381" max="15382" width="5.75" style="43" customWidth="1"/>
    <col min="15383" max="15384" width="6.5" style="43" customWidth="1"/>
    <col min="15385" max="15385" width="6" style="43" customWidth="1"/>
    <col min="15386" max="15387" width="6.5" style="43" customWidth="1"/>
    <col min="15388" max="15388" width="8.375" style="43" customWidth="1"/>
    <col min="15389" max="15390" width="4.375" style="43" customWidth="1"/>
    <col min="15391" max="15616" width="4.5" style="43"/>
    <col min="15617" max="15617" width="8.125" style="43" customWidth="1"/>
    <col min="15618" max="15618" width="5.75" style="43" customWidth="1"/>
    <col min="15619" max="15619" width="6.25" style="43" customWidth="1"/>
    <col min="15620" max="15620" width="5.75" style="43" customWidth="1"/>
    <col min="15621" max="15621" width="6.25" style="43" customWidth="1"/>
    <col min="15622" max="15622" width="6.625" style="43" customWidth="1"/>
    <col min="15623" max="15624" width="5.875" style="43" customWidth="1"/>
    <col min="15625" max="15625" width="6.25" style="43" customWidth="1"/>
    <col min="15626" max="15626" width="6.375" style="43" customWidth="1"/>
    <col min="15627" max="15628" width="6.125" style="43" customWidth="1"/>
    <col min="15629" max="15636" width="5.25" style="43" customWidth="1"/>
    <col min="15637" max="15638" width="5.75" style="43" customWidth="1"/>
    <col min="15639" max="15640" width="6.5" style="43" customWidth="1"/>
    <col min="15641" max="15641" width="6" style="43" customWidth="1"/>
    <col min="15642" max="15643" width="6.5" style="43" customWidth="1"/>
    <col min="15644" max="15644" width="8.375" style="43" customWidth="1"/>
    <col min="15645" max="15646" width="4.375" style="43" customWidth="1"/>
    <col min="15647" max="15872" width="4.5" style="43"/>
    <col min="15873" max="15873" width="8.125" style="43" customWidth="1"/>
    <col min="15874" max="15874" width="5.75" style="43" customWidth="1"/>
    <col min="15875" max="15875" width="6.25" style="43" customWidth="1"/>
    <col min="15876" max="15876" width="5.75" style="43" customWidth="1"/>
    <col min="15877" max="15877" width="6.25" style="43" customWidth="1"/>
    <col min="15878" max="15878" width="6.625" style="43" customWidth="1"/>
    <col min="15879" max="15880" width="5.875" style="43" customWidth="1"/>
    <col min="15881" max="15881" width="6.25" style="43" customWidth="1"/>
    <col min="15882" max="15882" width="6.375" style="43" customWidth="1"/>
    <col min="15883" max="15884" width="6.125" style="43" customWidth="1"/>
    <col min="15885" max="15892" width="5.25" style="43" customWidth="1"/>
    <col min="15893" max="15894" width="5.75" style="43" customWidth="1"/>
    <col min="15895" max="15896" width="6.5" style="43" customWidth="1"/>
    <col min="15897" max="15897" width="6" style="43" customWidth="1"/>
    <col min="15898" max="15899" width="6.5" style="43" customWidth="1"/>
    <col min="15900" max="15900" width="8.375" style="43" customWidth="1"/>
    <col min="15901" max="15902" width="4.375" style="43" customWidth="1"/>
    <col min="15903" max="16128" width="4.5" style="43"/>
    <col min="16129" max="16129" width="8.125" style="43" customWidth="1"/>
    <col min="16130" max="16130" width="5.75" style="43" customWidth="1"/>
    <col min="16131" max="16131" width="6.25" style="43" customWidth="1"/>
    <col min="16132" max="16132" width="5.75" style="43" customWidth="1"/>
    <col min="16133" max="16133" width="6.25" style="43" customWidth="1"/>
    <col min="16134" max="16134" width="6.625" style="43" customWidth="1"/>
    <col min="16135" max="16136" width="5.875" style="43" customWidth="1"/>
    <col min="16137" max="16137" width="6.25" style="43" customWidth="1"/>
    <col min="16138" max="16138" width="6.375" style="43" customWidth="1"/>
    <col min="16139" max="16140" width="6.125" style="43" customWidth="1"/>
    <col min="16141" max="16148" width="5.25" style="43" customWidth="1"/>
    <col min="16149" max="16150" width="5.75" style="43" customWidth="1"/>
    <col min="16151" max="16152" width="6.5" style="43" customWidth="1"/>
    <col min="16153" max="16153" width="6" style="43" customWidth="1"/>
    <col min="16154" max="16155" width="6.5" style="43" customWidth="1"/>
    <col min="16156" max="16156" width="8.375" style="43" customWidth="1"/>
    <col min="16157" max="16158" width="4.375" style="43" customWidth="1"/>
    <col min="16159" max="16384" width="4.5" style="43"/>
  </cols>
  <sheetData>
    <row r="1" spans="1:33" s="41" customFormat="1" ht="29.25" customHeight="1">
      <c r="A1" s="44"/>
      <c r="B1" s="45"/>
      <c r="C1" s="46"/>
      <c r="D1" s="46"/>
      <c r="E1" s="46"/>
      <c r="F1" s="46"/>
      <c r="G1" s="46"/>
      <c r="H1" s="46"/>
      <c r="I1" s="101"/>
      <c r="M1" s="102" t="s">
        <v>189</v>
      </c>
      <c r="N1" s="102" t="s">
        <v>190</v>
      </c>
      <c r="O1" s="103" t="s">
        <v>191</v>
      </c>
      <c r="P1" s="104" t="s">
        <v>45</v>
      </c>
      <c r="Q1" s="107" t="s">
        <v>192</v>
      </c>
      <c r="R1" s="108"/>
      <c r="S1" s="109"/>
    </row>
    <row r="2" spans="1:33" s="41" customFormat="1" ht="17.25" customHeight="1">
      <c r="A2" s="46"/>
      <c r="B2" s="47"/>
      <c r="C2" s="453"/>
      <c r="D2" s="454"/>
      <c r="E2" s="454"/>
      <c r="F2" s="454"/>
      <c r="G2" s="48"/>
      <c r="H2" s="48"/>
      <c r="I2" s="105"/>
      <c r="P2" s="106"/>
      <c r="Q2" s="106"/>
      <c r="R2" s="110"/>
      <c r="S2" s="110"/>
      <c r="T2" s="110"/>
      <c r="Y2" s="113" t="s">
        <v>193</v>
      </c>
      <c r="AA2" s="114">
        <v>20160901001</v>
      </c>
      <c r="AB2" s="455"/>
      <c r="AC2" s="455"/>
      <c r="AD2" s="455"/>
      <c r="AE2" s="455"/>
    </row>
    <row r="3" spans="1:33" ht="19.5" customHeight="1">
      <c r="A3" s="49" t="s">
        <v>194</v>
      </c>
      <c r="B3" s="50"/>
      <c r="C3" s="532" t="s">
        <v>40</v>
      </c>
      <c r="D3" s="533"/>
      <c r="E3" s="533"/>
      <c r="F3" s="533"/>
      <c r="G3" s="533"/>
      <c r="H3" s="534"/>
      <c r="I3" s="456">
        <v>22</v>
      </c>
      <c r="J3" s="457"/>
      <c r="K3" s="456" t="s">
        <v>195</v>
      </c>
      <c r="L3" s="457"/>
      <c r="M3" s="458" t="s">
        <v>196</v>
      </c>
      <c r="N3" s="459"/>
      <c r="O3" s="460" t="s">
        <v>197</v>
      </c>
      <c r="P3" s="461"/>
      <c r="Q3" s="462" t="s">
        <v>198</v>
      </c>
      <c r="R3" s="463"/>
      <c r="S3" s="111" t="s">
        <v>191</v>
      </c>
      <c r="T3" s="112" t="s">
        <v>199</v>
      </c>
      <c r="U3" s="520" t="s">
        <v>200</v>
      </c>
      <c r="V3" s="521"/>
      <c r="W3" s="538" t="s">
        <v>201</v>
      </c>
      <c r="X3" s="539"/>
      <c r="Y3" s="539"/>
      <c r="Z3" s="540"/>
      <c r="AA3" s="524" t="s">
        <v>202</v>
      </c>
      <c r="AB3" s="525"/>
      <c r="AC3" s="528"/>
      <c r="AD3" s="528"/>
      <c r="AE3" s="529"/>
      <c r="AF3" s="79"/>
      <c r="AG3" s="119"/>
    </row>
    <row r="4" spans="1:33" ht="18.75" customHeight="1">
      <c r="A4" s="51" t="s">
        <v>203</v>
      </c>
      <c r="B4" s="52"/>
      <c r="C4" s="535"/>
      <c r="D4" s="536"/>
      <c r="E4" s="536"/>
      <c r="F4" s="536"/>
      <c r="G4" s="536"/>
      <c r="H4" s="537"/>
      <c r="I4" s="464" t="s">
        <v>204</v>
      </c>
      <c r="J4" s="465"/>
      <c r="K4" s="466">
        <f>K5+0.25</f>
        <v>24.53</v>
      </c>
      <c r="L4" s="467"/>
      <c r="M4" s="468">
        <f>IF(B9="","",COUNT(B9:B14))</f>
        <v>6</v>
      </c>
      <c r="N4" s="469"/>
      <c r="O4" s="464" t="s">
        <v>205</v>
      </c>
      <c r="P4" s="465"/>
      <c r="Q4" s="470">
        <f>IF(AD16="","",AD16+L40*AD17)</f>
        <v>24.704162666666701</v>
      </c>
      <c r="R4" s="469"/>
      <c r="S4" s="471">
        <f>IF(AD17="","",L39*AD17)</f>
        <v>1.9104000000000001</v>
      </c>
      <c r="T4" s="471"/>
      <c r="U4" s="522"/>
      <c r="V4" s="523"/>
      <c r="W4" s="541"/>
      <c r="X4" s="542"/>
      <c r="Y4" s="542"/>
      <c r="Z4" s="543"/>
      <c r="AA4" s="526"/>
      <c r="AB4" s="527"/>
      <c r="AC4" s="530"/>
      <c r="AD4" s="530"/>
      <c r="AE4" s="531"/>
      <c r="AF4" s="79"/>
      <c r="AG4" s="119"/>
    </row>
    <row r="5" spans="1:33" ht="21" customHeight="1">
      <c r="A5" s="53" t="s">
        <v>206</v>
      </c>
      <c r="B5" s="54"/>
      <c r="C5" s="472" t="s">
        <v>207</v>
      </c>
      <c r="D5" s="473"/>
      <c r="E5" s="473"/>
      <c r="F5" s="473"/>
      <c r="G5" s="473"/>
      <c r="H5" s="474"/>
      <c r="I5" s="464" t="s">
        <v>208</v>
      </c>
      <c r="J5" s="465"/>
      <c r="K5" s="466">
        <v>24.28</v>
      </c>
      <c r="L5" s="467"/>
      <c r="M5" s="475" t="s">
        <v>209</v>
      </c>
      <c r="N5" s="476"/>
      <c r="O5" s="464" t="s">
        <v>208</v>
      </c>
      <c r="P5" s="465"/>
      <c r="Q5" s="470">
        <f>IF(AD16="","",AD16)</f>
        <v>24.2456666666667</v>
      </c>
      <c r="R5" s="469"/>
      <c r="S5" s="477">
        <f>IF(AD17="","",AD17)</f>
        <v>0.95519999999999905</v>
      </c>
      <c r="T5" s="477"/>
      <c r="U5" s="478" t="s">
        <v>210</v>
      </c>
      <c r="V5" s="479" t="s">
        <v>45</v>
      </c>
      <c r="W5" s="480"/>
      <c r="X5" s="481"/>
      <c r="Y5" s="481"/>
      <c r="Z5" s="482"/>
      <c r="AA5" s="483" t="s">
        <v>211</v>
      </c>
      <c r="AB5" s="484"/>
      <c r="AC5" s="485" t="s">
        <v>212</v>
      </c>
      <c r="AD5" s="473"/>
      <c r="AE5" s="486"/>
      <c r="AF5" s="79"/>
      <c r="AG5" s="119"/>
    </row>
    <row r="6" spans="1:33" ht="21" customHeight="1">
      <c r="A6" s="55" t="s">
        <v>213</v>
      </c>
      <c r="B6" s="56"/>
      <c r="C6" s="485" t="s">
        <v>214</v>
      </c>
      <c r="D6" s="473"/>
      <c r="E6" s="473"/>
      <c r="F6" s="473"/>
      <c r="G6" s="473"/>
      <c r="H6" s="474"/>
      <c r="I6" s="464" t="s">
        <v>215</v>
      </c>
      <c r="J6" s="465"/>
      <c r="K6" s="466">
        <v>24.03</v>
      </c>
      <c r="L6" s="467"/>
      <c r="M6" s="487">
        <v>24.145</v>
      </c>
      <c r="N6" s="476"/>
      <c r="O6" s="464" t="s">
        <v>216</v>
      </c>
      <c r="P6" s="465"/>
      <c r="Q6" s="470">
        <f>IF(AD16="","",AD16-L40*AD17)</f>
        <v>23.7871706666667</v>
      </c>
      <c r="R6" s="469"/>
      <c r="S6" s="477">
        <f>IF(AD17="","",AD17*L38)</f>
        <v>0</v>
      </c>
      <c r="T6" s="477"/>
      <c r="U6" s="488" t="s">
        <v>217</v>
      </c>
      <c r="V6" s="479" t="s">
        <v>45</v>
      </c>
      <c r="W6" s="485" t="s">
        <v>159</v>
      </c>
      <c r="X6" s="489"/>
      <c r="Y6" s="489"/>
      <c r="Z6" s="490"/>
      <c r="AA6" s="491" t="s">
        <v>218</v>
      </c>
      <c r="AB6" s="492"/>
      <c r="AC6" s="493">
        <v>43033</v>
      </c>
      <c r="AD6" s="494"/>
      <c r="AE6" s="495"/>
      <c r="AF6" s="79"/>
      <c r="AG6" s="119"/>
    </row>
    <row r="7" spans="1:33" ht="15.75" customHeight="1">
      <c r="A7" s="57" t="s">
        <v>219</v>
      </c>
      <c r="B7" s="58" t="s">
        <v>220</v>
      </c>
      <c r="C7" s="59"/>
      <c r="D7" s="59"/>
      <c r="E7" s="59"/>
      <c r="F7" s="59"/>
      <c r="G7" s="59"/>
      <c r="H7" s="59"/>
      <c r="I7" s="59"/>
      <c r="J7" s="59"/>
      <c r="K7" s="59"/>
      <c r="L7" s="59"/>
      <c r="M7" s="59"/>
      <c r="N7" s="59"/>
      <c r="O7" s="59"/>
      <c r="P7" s="59"/>
      <c r="Q7" s="59"/>
      <c r="R7" s="59"/>
      <c r="S7" s="59"/>
      <c r="T7" s="59"/>
      <c r="U7" s="59"/>
      <c r="V7" s="59"/>
      <c r="W7" s="59"/>
      <c r="X7" s="59"/>
      <c r="Y7" s="59"/>
      <c r="Z7" s="59"/>
      <c r="AA7" s="59"/>
      <c r="AB7" s="59"/>
      <c r="AC7" s="464" t="s">
        <v>221</v>
      </c>
      <c r="AD7" s="496"/>
      <c r="AE7" s="497"/>
      <c r="AF7" s="79"/>
      <c r="AG7" s="119"/>
    </row>
    <row r="8" spans="1:33" ht="15.75" customHeight="1">
      <c r="A8" s="60" t="s">
        <v>222</v>
      </c>
      <c r="B8" s="61" t="s">
        <v>223</v>
      </c>
      <c r="C8" s="174" t="s">
        <v>224</v>
      </c>
      <c r="D8" s="175">
        <v>2</v>
      </c>
      <c r="E8" s="175">
        <v>3</v>
      </c>
      <c r="F8" s="174">
        <v>4</v>
      </c>
      <c r="G8" s="175">
        <v>5</v>
      </c>
      <c r="H8" s="175">
        <v>6</v>
      </c>
      <c r="I8" s="174">
        <v>7</v>
      </c>
      <c r="J8" s="175">
        <v>8</v>
      </c>
      <c r="K8" s="175">
        <v>9</v>
      </c>
      <c r="L8" s="174">
        <v>10</v>
      </c>
      <c r="M8" s="175">
        <v>11</v>
      </c>
      <c r="N8" s="175">
        <v>12</v>
      </c>
      <c r="O8" s="174">
        <v>13</v>
      </c>
      <c r="P8" s="175">
        <v>14</v>
      </c>
      <c r="Q8" s="175">
        <v>15</v>
      </c>
      <c r="R8" s="174">
        <v>16</v>
      </c>
      <c r="S8" s="175">
        <v>17</v>
      </c>
      <c r="T8" s="175">
        <v>18</v>
      </c>
      <c r="U8" s="174">
        <v>19</v>
      </c>
      <c r="V8" s="175">
        <v>20</v>
      </c>
      <c r="W8" s="175">
        <v>21</v>
      </c>
      <c r="X8" s="174">
        <v>22</v>
      </c>
      <c r="Y8" s="175">
        <v>23</v>
      </c>
      <c r="Z8" s="175">
        <v>24</v>
      </c>
      <c r="AA8" s="174">
        <v>25</v>
      </c>
      <c r="AB8" s="116"/>
      <c r="AC8" s="117" t="s">
        <v>225</v>
      </c>
      <c r="AD8" s="117"/>
      <c r="AE8" s="118">
        <f>IF(C9="","",SUM(C9:AB14))</f>
        <v>1454.49</v>
      </c>
      <c r="AF8" s="119"/>
      <c r="AG8" s="119"/>
    </row>
    <row r="9" spans="1:33" ht="15.75" customHeight="1">
      <c r="A9" s="63" t="s">
        <v>226</v>
      </c>
      <c r="B9" s="64">
        <v>1</v>
      </c>
      <c r="C9" s="176">
        <v>24.17</v>
      </c>
      <c r="D9" s="176">
        <v>24.17</v>
      </c>
      <c r="E9" s="176">
        <v>24.22</v>
      </c>
      <c r="F9" s="176">
        <v>24.23</v>
      </c>
      <c r="G9" s="176">
        <v>24.22</v>
      </c>
      <c r="H9" s="176">
        <v>24.25</v>
      </c>
      <c r="I9" s="176">
        <v>24.28</v>
      </c>
      <c r="J9" s="176">
        <v>24.24</v>
      </c>
      <c r="K9" s="176">
        <v>24.26</v>
      </c>
      <c r="L9" s="176">
        <v>24.23</v>
      </c>
      <c r="M9" s="176"/>
      <c r="N9" s="176"/>
      <c r="O9" s="176"/>
      <c r="P9" s="176"/>
      <c r="Q9" s="176"/>
      <c r="R9" s="176"/>
      <c r="S9" s="176"/>
      <c r="T9" s="176"/>
      <c r="U9" s="176"/>
      <c r="V9" s="176"/>
      <c r="W9" s="176"/>
      <c r="X9" s="176"/>
      <c r="Y9" s="176"/>
      <c r="Z9" s="176"/>
      <c r="AA9" s="176"/>
      <c r="AB9" s="120"/>
      <c r="AC9" s="117" t="s">
        <v>227</v>
      </c>
      <c r="AD9" s="79"/>
      <c r="AE9" s="121">
        <f>IF(D17="","",SUM(C17:AB17))</f>
        <v>23.88</v>
      </c>
      <c r="AF9" s="119"/>
    </row>
    <row r="10" spans="1:33" ht="15.75" customHeight="1">
      <c r="A10" s="66" t="s">
        <v>228</v>
      </c>
      <c r="B10" s="64">
        <v>2</v>
      </c>
      <c r="C10" s="65">
        <v>24.28</v>
      </c>
      <c r="D10" s="65">
        <v>24.25</v>
      </c>
      <c r="E10" s="65">
        <v>24.3</v>
      </c>
      <c r="F10" s="65">
        <v>24.24</v>
      </c>
      <c r="G10" s="176">
        <v>24.25</v>
      </c>
      <c r="H10" s="176">
        <v>24.24</v>
      </c>
      <c r="I10" s="176">
        <v>24.29</v>
      </c>
      <c r="J10" s="176">
        <v>24.27</v>
      </c>
      <c r="K10" s="65">
        <v>24.33</v>
      </c>
      <c r="L10" s="65">
        <v>24.23</v>
      </c>
      <c r="M10" s="65"/>
      <c r="N10" s="65"/>
      <c r="O10" s="65"/>
      <c r="P10" s="65"/>
      <c r="Q10" s="65"/>
      <c r="R10" s="65"/>
      <c r="S10" s="65"/>
      <c r="T10" s="65"/>
      <c r="U10" s="65"/>
      <c r="V10" s="65"/>
      <c r="W10" s="65"/>
      <c r="X10" s="65"/>
      <c r="Y10" s="65"/>
      <c r="Z10" s="65"/>
      <c r="AA10" s="65"/>
      <c r="AB10" s="120"/>
      <c r="AC10" s="79"/>
      <c r="AD10" s="79"/>
      <c r="AE10" s="122"/>
      <c r="AF10" s="119"/>
    </row>
    <row r="11" spans="1:33" ht="15.75" customHeight="1">
      <c r="A11" s="63" t="s">
        <v>229</v>
      </c>
      <c r="B11" s="64">
        <v>3</v>
      </c>
      <c r="C11" s="65">
        <v>24.25</v>
      </c>
      <c r="D11" s="65">
        <v>24.21</v>
      </c>
      <c r="E11" s="65">
        <v>24.28</v>
      </c>
      <c r="F11" s="65">
        <v>24.23</v>
      </c>
      <c r="G11" s="176">
        <v>24.21</v>
      </c>
      <c r="H11" s="176">
        <v>24.24</v>
      </c>
      <c r="I11" s="176">
        <v>24.24</v>
      </c>
      <c r="J11" s="176">
        <v>24.28</v>
      </c>
      <c r="K11" s="65">
        <v>24.25</v>
      </c>
      <c r="L11" s="65">
        <v>24.23</v>
      </c>
      <c r="M11" s="65"/>
      <c r="N11" s="65"/>
      <c r="O11" s="65"/>
      <c r="P11" s="65"/>
      <c r="Q11" s="65"/>
      <c r="R11" s="65"/>
      <c r="S11" s="65"/>
      <c r="T11" s="65"/>
      <c r="U11" s="65"/>
      <c r="V11" s="65"/>
      <c r="W11" s="65"/>
      <c r="X11" s="65"/>
      <c r="Y11" s="65"/>
      <c r="Z11" s="65"/>
      <c r="AA11" s="65"/>
      <c r="AB11" s="120"/>
      <c r="AC11" s="498" t="s">
        <v>230</v>
      </c>
      <c r="AD11" s="499"/>
      <c r="AE11" s="500"/>
      <c r="AF11" s="119"/>
    </row>
    <row r="12" spans="1:33" ht="15.75" customHeight="1">
      <c r="A12" s="66" t="s">
        <v>231</v>
      </c>
      <c r="B12" s="64">
        <v>4</v>
      </c>
      <c r="C12" s="65">
        <v>24.18</v>
      </c>
      <c r="D12" s="65">
        <v>24.25</v>
      </c>
      <c r="E12" s="65">
        <v>24.22</v>
      </c>
      <c r="F12" s="65">
        <v>24.17</v>
      </c>
      <c r="G12" s="176">
        <v>24.22</v>
      </c>
      <c r="H12" s="176">
        <v>24.28</v>
      </c>
      <c r="I12" s="176">
        <v>24.17</v>
      </c>
      <c r="J12" s="176">
        <v>24.25</v>
      </c>
      <c r="K12" s="65">
        <v>24.19</v>
      </c>
      <c r="L12" s="65">
        <v>24.19</v>
      </c>
      <c r="M12" s="65"/>
      <c r="N12" s="65"/>
      <c r="O12" s="65"/>
      <c r="P12" s="65"/>
      <c r="Q12" s="65"/>
      <c r="R12" s="65"/>
      <c r="S12" s="65"/>
      <c r="T12" s="65"/>
      <c r="U12" s="65"/>
      <c r="V12" s="65"/>
      <c r="W12" s="65"/>
      <c r="X12" s="65"/>
      <c r="Y12" s="65"/>
      <c r="Z12" s="65"/>
      <c r="AA12" s="65"/>
      <c r="AB12" s="120"/>
      <c r="AC12" s="123"/>
      <c r="AD12" s="124" t="s">
        <v>232</v>
      </c>
      <c r="AE12" s="125"/>
      <c r="AF12" s="119"/>
    </row>
    <row r="13" spans="1:33" ht="15.75" customHeight="1">
      <c r="A13" s="66"/>
      <c r="B13" s="64">
        <v>5</v>
      </c>
      <c r="C13" s="65">
        <v>24.3</v>
      </c>
      <c r="D13" s="65">
        <v>24.27</v>
      </c>
      <c r="E13" s="65">
        <v>24.22</v>
      </c>
      <c r="F13" s="65">
        <v>24.16</v>
      </c>
      <c r="G13" s="176">
        <v>24.22</v>
      </c>
      <c r="H13" s="176">
        <v>24.22</v>
      </c>
      <c r="I13" s="176">
        <v>24.21</v>
      </c>
      <c r="J13" s="176">
        <v>24.3</v>
      </c>
      <c r="K13" s="65">
        <v>24.23</v>
      </c>
      <c r="L13" s="65">
        <v>24.21</v>
      </c>
      <c r="M13" s="65"/>
      <c r="N13" s="65"/>
      <c r="O13" s="65"/>
      <c r="P13" s="65"/>
      <c r="Q13" s="65"/>
      <c r="R13" s="65"/>
      <c r="S13" s="65"/>
      <c r="T13" s="65"/>
      <c r="U13" s="65"/>
      <c r="V13" s="65"/>
      <c r="W13" s="65"/>
      <c r="X13" s="65"/>
      <c r="Y13" s="65"/>
      <c r="Z13" s="65"/>
      <c r="AA13" s="65"/>
      <c r="AB13" s="120"/>
      <c r="AC13" s="123"/>
      <c r="AD13" s="79"/>
      <c r="AE13" s="125"/>
      <c r="AF13" s="119"/>
    </row>
    <row r="14" spans="1:33" ht="15.75" customHeight="1">
      <c r="A14" s="67" t="s">
        <v>233</v>
      </c>
      <c r="B14" s="64">
        <v>6</v>
      </c>
      <c r="C14" s="65">
        <v>24.25</v>
      </c>
      <c r="D14" s="65">
        <v>24.26</v>
      </c>
      <c r="E14" s="65">
        <v>24.28</v>
      </c>
      <c r="F14" s="65">
        <v>24.29</v>
      </c>
      <c r="G14" s="176">
        <v>24.24</v>
      </c>
      <c r="H14" s="176">
        <v>24.31</v>
      </c>
      <c r="I14" s="176">
        <v>24.26</v>
      </c>
      <c r="J14" s="176">
        <v>24.23</v>
      </c>
      <c r="K14" s="65">
        <v>24.29</v>
      </c>
      <c r="L14" s="65">
        <v>24.25</v>
      </c>
      <c r="M14" s="65"/>
      <c r="N14" s="65"/>
      <c r="O14" s="65"/>
      <c r="P14" s="65"/>
      <c r="Q14" s="65"/>
      <c r="R14" s="65"/>
      <c r="S14" s="65"/>
      <c r="T14" s="65"/>
      <c r="U14" s="65"/>
      <c r="V14" s="65"/>
      <c r="W14" s="65"/>
      <c r="X14" s="65"/>
      <c r="Y14" s="65"/>
      <c r="Z14" s="65"/>
      <c r="AA14" s="65"/>
      <c r="AB14" s="120"/>
      <c r="AC14" s="126" t="s">
        <v>234</v>
      </c>
      <c r="AD14" s="127">
        <f>IF(C9="","",COUNT(C9:AB14))</f>
        <v>60</v>
      </c>
      <c r="AE14" s="128"/>
      <c r="AF14" s="119"/>
      <c r="AG14" s="119"/>
    </row>
    <row r="15" spans="1:33" ht="15.75" customHeight="1">
      <c r="A15" s="68" t="s">
        <v>235</v>
      </c>
      <c r="B15" s="69"/>
      <c r="C15" s="70">
        <f t="shared" ref="C15:AA15" si="0">SUM(C9:C14)</f>
        <v>145.43</v>
      </c>
      <c r="D15" s="70">
        <f t="shared" si="0"/>
        <v>145.41</v>
      </c>
      <c r="E15" s="70">
        <f t="shared" si="0"/>
        <v>145.52000000000001</v>
      </c>
      <c r="F15" s="70">
        <f t="shared" si="0"/>
        <v>145.32</v>
      </c>
      <c r="G15" s="70">
        <f t="shared" si="0"/>
        <v>145.36000000000001</v>
      </c>
      <c r="H15" s="70">
        <f t="shared" si="0"/>
        <v>145.54</v>
      </c>
      <c r="I15" s="70">
        <f t="shared" si="0"/>
        <v>145.44999999999999</v>
      </c>
      <c r="J15" s="70">
        <f t="shared" si="0"/>
        <v>145.57</v>
      </c>
      <c r="K15" s="70">
        <f t="shared" si="0"/>
        <v>145.55000000000001</v>
      </c>
      <c r="L15" s="70">
        <f t="shared" si="0"/>
        <v>145.34</v>
      </c>
      <c r="M15" s="70">
        <f t="shared" si="0"/>
        <v>0</v>
      </c>
      <c r="N15" s="70">
        <f t="shared" si="0"/>
        <v>0</v>
      </c>
      <c r="O15" s="70">
        <f t="shared" si="0"/>
        <v>0</v>
      </c>
      <c r="P15" s="70">
        <f t="shared" si="0"/>
        <v>0</v>
      </c>
      <c r="Q15" s="70">
        <f t="shared" si="0"/>
        <v>0</v>
      </c>
      <c r="R15" s="70">
        <f t="shared" si="0"/>
        <v>0</v>
      </c>
      <c r="S15" s="70">
        <f t="shared" si="0"/>
        <v>0</v>
      </c>
      <c r="T15" s="70">
        <f t="shared" si="0"/>
        <v>0</v>
      </c>
      <c r="U15" s="70">
        <f t="shared" si="0"/>
        <v>0</v>
      </c>
      <c r="V15" s="70">
        <f t="shared" si="0"/>
        <v>0</v>
      </c>
      <c r="W15" s="70">
        <f t="shared" si="0"/>
        <v>0</v>
      </c>
      <c r="X15" s="70">
        <f t="shared" si="0"/>
        <v>0</v>
      </c>
      <c r="Y15" s="70">
        <f t="shared" si="0"/>
        <v>0</v>
      </c>
      <c r="Z15" s="70">
        <f t="shared" si="0"/>
        <v>0</v>
      </c>
      <c r="AA15" s="70">
        <f t="shared" si="0"/>
        <v>0</v>
      </c>
      <c r="AB15" s="129"/>
      <c r="AC15" s="501" t="s">
        <v>236</v>
      </c>
      <c r="AD15" s="502"/>
      <c r="AE15" s="503"/>
      <c r="AF15" s="119"/>
      <c r="AG15" s="119"/>
    </row>
    <row r="16" spans="1:33" ht="15.75" customHeight="1">
      <c r="A16" s="72" t="s">
        <v>237</v>
      </c>
      <c r="B16" s="73"/>
      <c r="C16" s="74">
        <f t="shared" ref="C16:AA16" si="1">SUM(C9:C14)/$M$4</f>
        <v>24.238333333333301</v>
      </c>
      <c r="D16" s="75">
        <f t="shared" si="1"/>
        <v>24.234999999999999</v>
      </c>
      <c r="E16" s="75">
        <f t="shared" si="1"/>
        <v>24.253333333333298</v>
      </c>
      <c r="F16" s="75">
        <f t="shared" si="1"/>
        <v>24.22</v>
      </c>
      <c r="G16" s="75">
        <f t="shared" si="1"/>
        <v>24.226666666666699</v>
      </c>
      <c r="H16" s="75">
        <f t="shared" si="1"/>
        <v>24.2566666666667</v>
      </c>
      <c r="I16" s="75">
        <f t="shared" si="1"/>
        <v>24.241666666666699</v>
      </c>
      <c r="J16" s="75">
        <f t="shared" si="1"/>
        <v>24.261666666666699</v>
      </c>
      <c r="K16" s="75">
        <f t="shared" si="1"/>
        <v>24.258333333333301</v>
      </c>
      <c r="L16" s="75">
        <f t="shared" si="1"/>
        <v>24.223333333333301</v>
      </c>
      <c r="M16" s="75">
        <f t="shared" si="1"/>
        <v>0</v>
      </c>
      <c r="N16" s="75">
        <f t="shared" si="1"/>
        <v>0</v>
      </c>
      <c r="O16" s="75">
        <f t="shared" si="1"/>
        <v>0</v>
      </c>
      <c r="P16" s="75">
        <f t="shared" si="1"/>
        <v>0</v>
      </c>
      <c r="Q16" s="75">
        <f t="shared" si="1"/>
        <v>0</v>
      </c>
      <c r="R16" s="75">
        <f t="shared" si="1"/>
        <v>0</v>
      </c>
      <c r="S16" s="75">
        <f t="shared" si="1"/>
        <v>0</v>
      </c>
      <c r="T16" s="75">
        <f t="shared" si="1"/>
        <v>0</v>
      </c>
      <c r="U16" s="75">
        <f t="shared" si="1"/>
        <v>0</v>
      </c>
      <c r="V16" s="75">
        <f t="shared" si="1"/>
        <v>0</v>
      </c>
      <c r="W16" s="75">
        <f t="shared" si="1"/>
        <v>0</v>
      </c>
      <c r="X16" s="75">
        <f t="shared" si="1"/>
        <v>0</v>
      </c>
      <c r="Y16" s="75">
        <f t="shared" si="1"/>
        <v>0</v>
      </c>
      <c r="Z16" s="75">
        <f t="shared" si="1"/>
        <v>0</v>
      </c>
      <c r="AA16" s="75">
        <f t="shared" si="1"/>
        <v>0</v>
      </c>
      <c r="AB16" s="129"/>
      <c r="AC16" s="130" t="s">
        <v>238</v>
      </c>
      <c r="AD16" s="131">
        <f>IF(C9="","",AVERAGE(C9:AB11))</f>
        <v>24.2456666666667</v>
      </c>
      <c r="AE16" s="132"/>
      <c r="AF16" s="119"/>
      <c r="AG16" s="119"/>
    </row>
    <row r="17" spans="1:33" ht="15.75" customHeight="1">
      <c r="A17" s="68" t="s">
        <v>191</v>
      </c>
      <c r="B17" s="73"/>
      <c r="C17" s="70">
        <f t="shared" ref="C17:AA17" si="2">MAX(C9:C14)-MIN(C9:C14)</f>
        <v>0.12999999999999901</v>
      </c>
      <c r="D17" s="71">
        <f t="shared" si="2"/>
        <v>9.9999999999997896E-2</v>
      </c>
      <c r="E17" s="71">
        <v>23</v>
      </c>
      <c r="F17" s="71">
        <f t="shared" si="2"/>
        <v>0.12999999999999901</v>
      </c>
      <c r="G17" s="71">
        <f t="shared" si="2"/>
        <v>3.9999999999999099E-2</v>
      </c>
      <c r="H17" s="71">
        <f t="shared" si="2"/>
        <v>8.99999999999999E-2</v>
      </c>
      <c r="I17" s="71">
        <f t="shared" si="2"/>
        <v>0.119999999999997</v>
      </c>
      <c r="J17" s="71">
        <f t="shared" si="2"/>
        <v>7.0000000000000298E-2</v>
      </c>
      <c r="K17" s="71">
        <f t="shared" si="2"/>
        <v>0.13999999999999699</v>
      </c>
      <c r="L17" s="71">
        <f t="shared" si="2"/>
        <v>5.99999999999987E-2</v>
      </c>
      <c r="M17" s="71">
        <f t="shared" si="2"/>
        <v>0</v>
      </c>
      <c r="N17" s="71">
        <f t="shared" si="2"/>
        <v>0</v>
      </c>
      <c r="O17" s="71">
        <f t="shared" si="2"/>
        <v>0</v>
      </c>
      <c r="P17" s="71">
        <f t="shared" si="2"/>
        <v>0</v>
      </c>
      <c r="Q17" s="71">
        <f t="shared" si="2"/>
        <v>0</v>
      </c>
      <c r="R17" s="71">
        <f t="shared" si="2"/>
        <v>0</v>
      </c>
      <c r="S17" s="71">
        <f t="shared" si="2"/>
        <v>0</v>
      </c>
      <c r="T17" s="71">
        <f t="shared" si="2"/>
        <v>0</v>
      </c>
      <c r="U17" s="71">
        <f t="shared" si="2"/>
        <v>0</v>
      </c>
      <c r="V17" s="71">
        <f t="shared" si="2"/>
        <v>0</v>
      </c>
      <c r="W17" s="71">
        <f t="shared" si="2"/>
        <v>0</v>
      </c>
      <c r="X17" s="71">
        <f t="shared" si="2"/>
        <v>0</v>
      </c>
      <c r="Y17" s="71">
        <f t="shared" si="2"/>
        <v>0</v>
      </c>
      <c r="Z17" s="71">
        <f t="shared" si="2"/>
        <v>0</v>
      </c>
      <c r="AA17" s="71">
        <f t="shared" si="2"/>
        <v>0</v>
      </c>
      <c r="AB17" s="129"/>
      <c r="AC17" s="133" t="s">
        <v>239</v>
      </c>
      <c r="AD17" s="134">
        <f>IF(C17="","",AVERAGE(C17:AB17))</f>
        <v>0.95519999999999905</v>
      </c>
      <c r="AE17" s="135"/>
      <c r="AF17" s="119"/>
      <c r="AG17" s="119"/>
    </row>
    <row r="18" spans="1:33" ht="15.75" customHeight="1">
      <c r="A18" s="76"/>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136"/>
      <c r="AD18" s="77"/>
      <c r="AE18" s="137"/>
      <c r="AF18" s="119"/>
      <c r="AG18" s="119"/>
    </row>
    <row r="19" spans="1:33" ht="15.75" customHeight="1">
      <c r="A19" s="78" t="s">
        <v>240</v>
      </c>
      <c r="B19" s="79"/>
      <c r="C19" s="79"/>
      <c r="D19" s="79"/>
      <c r="E19" s="79"/>
      <c r="F19" s="79"/>
      <c r="G19" s="79"/>
      <c r="H19" s="79"/>
      <c r="I19" s="79"/>
      <c r="J19" s="79"/>
      <c r="K19" s="79"/>
      <c r="L19" s="79"/>
      <c r="M19" s="79"/>
      <c r="N19" s="79"/>
      <c r="O19" s="79"/>
      <c r="P19" s="79"/>
      <c r="Q19" s="79"/>
      <c r="R19" s="79"/>
      <c r="S19" s="79"/>
      <c r="T19" s="79"/>
      <c r="U19" s="79"/>
      <c r="V19" s="79"/>
      <c r="W19" s="79"/>
      <c r="X19" s="79"/>
      <c r="Y19" s="79"/>
      <c r="Z19" s="79"/>
      <c r="AA19" s="79"/>
      <c r="AB19" s="79"/>
      <c r="AC19" s="504" t="s">
        <v>241</v>
      </c>
      <c r="AD19" s="505"/>
      <c r="AE19" s="506"/>
      <c r="AF19" s="119"/>
      <c r="AG19" s="119"/>
    </row>
    <row r="20" spans="1:33" ht="15.75" customHeight="1">
      <c r="A20" s="517" t="s">
        <v>242</v>
      </c>
      <c r="B20" s="79"/>
      <c r="C20" s="79"/>
      <c r="D20" s="79"/>
      <c r="E20" s="79"/>
      <c r="F20" s="79"/>
      <c r="G20" s="79"/>
      <c r="H20" s="79"/>
      <c r="I20" s="79"/>
      <c r="J20" s="79"/>
      <c r="K20" s="79"/>
      <c r="L20" s="79"/>
      <c r="M20" s="79"/>
      <c r="N20" s="79"/>
      <c r="O20" s="79"/>
      <c r="P20" s="79"/>
      <c r="Q20" s="79"/>
      <c r="R20" s="79"/>
      <c r="S20" s="79"/>
      <c r="T20" s="79"/>
      <c r="U20" s="79"/>
      <c r="V20" s="79"/>
      <c r="W20" s="79"/>
      <c r="X20" s="79"/>
      <c r="Y20" s="79"/>
      <c r="Z20" s="79"/>
      <c r="AA20" s="79"/>
      <c r="AB20" s="79"/>
      <c r="AC20" s="507">
        <f>IF(AE25="","",(1-NORMSDIST(STANDARDIZE(K4,AD16,AE25))+NORMSDIST(STANDARDIZE(K6,AD16,AE25)))*1000000)</f>
        <v>509616.87941877602</v>
      </c>
      <c r="AD20" s="508"/>
      <c r="AE20" s="509"/>
      <c r="AF20" s="119"/>
      <c r="AG20" s="119"/>
    </row>
    <row r="21" spans="1:33" ht="15.75" customHeight="1">
      <c r="A21" s="518"/>
      <c r="B21" s="79"/>
      <c r="C21" s="79"/>
      <c r="D21" s="79"/>
      <c r="E21" s="79"/>
      <c r="F21" s="79"/>
      <c r="G21" s="79"/>
      <c r="H21" s="79"/>
      <c r="I21" s="79"/>
      <c r="J21" s="79"/>
      <c r="K21" s="79"/>
      <c r="L21" s="79"/>
      <c r="M21" s="79"/>
      <c r="N21" s="79"/>
      <c r="O21" s="79"/>
      <c r="P21" s="79"/>
      <c r="Q21" s="79"/>
      <c r="R21" s="79"/>
      <c r="S21" s="79"/>
      <c r="T21" s="79"/>
      <c r="U21" s="79"/>
      <c r="V21" s="79"/>
      <c r="W21" s="79"/>
      <c r="X21" s="79"/>
      <c r="Y21" s="79"/>
      <c r="Z21" s="79"/>
      <c r="AA21" s="79"/>
      <c r="AB21" s="79"/>
      <c r="AC21" s="510"/>
      <c r="AD21" s="511"/>
      <c r="AE21" s="138"/>
      <c r="AF21" s="119"/>
      <c r="AG21" s="119"/>
    </row>
    <row r="22" spans="1:33" ht="15.75" customHeight="1">
      <c r="A22" s="518"/>
      <c r="B22" s="79"/>
      <c r="C22" s="79"/>
      <c r="D22" s="79"/>
      <c r="E22" s="79"/>
      <c r="F22" s="79"/>
      <c r="G22" s="79"/>
      <c r="H22" s="79"/>
      <c r="I22" s="79"/>
      <c r="J22" s="79"/>
      <c r="K22" s="79"/>
      <c r="L22" s="79"/>
      <c r="M22" s="79"/>
      <c r="N22" s="79"/>
      <c r="O22" s="79"/>
      <c r="P22" s="79"/>
      <c r="Q22" s="79"/>
      <c r="R22" s="79"/>
      <c r="S22" s="79"/>
      <c r="T22" s="79"/>
      <c r="U22" s="79"/>
      <c r="V22" s="79"/>
      <c r="W22" s="79"/>
      <c r="X22" s="79"/>
      <c r="Y22" s="79"/>
      <c r="Z22" s="79"/>
      <c r="AA22" s="79"/>
      <c r="AB22" s="79"/>
      <c r="AC22" s="512"/>
      <c r="AD22" s="513"/>
      <c r="AE22" s="139"/>
      <c r="AF22" s="119"/>
      <c r="AG22" s="119"/>
    </row>
    <row r="23" spans="1:33" ht="15.75" customHeight="1">
      <c r="A23" s="518"/>
      <c r="B23" s="79"/>
      <c r="C23" s="79"/>
      <c r="D23" s="79"/>
      <c r="E23" s="79"/>
      <c r="F23" s="79"/>
      <c r="G23" s="79"/>
      <c r="H23" s="79"/>
      <c r="I23" s="79"/>
      <c r="J23" s="79"/>
      <c r="K23" s="79"/>
      <c r="L23" s="79"/>
      <c r="M23" s="79"/>
      <c r="N23" s="79"/>
      <c r="O23" s="79"/>
      <c r="P23" s="79"/>
      <c r="Q23" s="79"/>
      <c r="R23" s="79"/>
      <c r="S23" s="79"/>
      <c r="T23" s="79"/>
      <c r="U23" s="79"/>
      <c r="V23" s="79"/>
      <c r="W23" s="79"/>
      <c r="X23" s="79"/>
      <c r="Y23" s="79"/>
      <c r="Z23" s="79"/>
      <c r="AA23" s="79"/>
      <c r="AB23" s="79"/>
      <c r="AC23" s="514" t="s">
        <v>243</v>
      </c>
      <c r="AD23" s="502"/>
      <c r="AE23" s="503"/>
      <c r="AF23" s="119"/>
      <c r="AG23" s="119"/>
    </row>
    <row r="24" spans="1:33" ht="15.75" customHeight="1">
      <c r="A24" s="518"/>
      <c r="B24" s="79"/>
      <c r="C24" s="79"/>
      <c r="D24" s="79"/>
      <c r="E24" s="79"/>
      <c r="F24" s="79"/>
      <c r="G24" s="79"/>
      <c r="H24" s="79"/>
      <c r="I24" s="79"/>
      <c r="J24" s="79"/>
      <c r="K24" s="79"/>
      <c r="L24" s="79"/>
      <c r="M24" s="79"/>
      <c r="N24" s="79"/>
      <c r="O24" s="79"/>
      <c r="P24" s="79"/>
      <c r="Q24" s="79"/>
      <c r="R24" s="79"/>
      <c r="S24" s="79"/>
      <c r="T24" s="79"/>
      <c r="U24" s="79"/>
      <c r="V24" s="79"/>
      <c r="W24" s="79"/>
      <c r="X24" s="79"/>
      <c r="Y24" s="79"/>
      <c r="Z24" s="79"/>
      <c r="AA24" s="79"/>
      <c r="AB24" s="79"/>
      <c r="AC24" s="140" t="s">
        <v>244</v>
      </c>
      <c r="AD24" s="141"/>
      <c r="AE24" s="142" t="e">
        <f>IF(AE8="","",SQRT((AB45-(AE8*AE8/AD14))/(AD14-1)))</f>
        <v>#REF!</v>
      </c>
      <c r="AF24" s="119"/>
      <c r="AG24" s="119"/>
    </row>
    <row r="25" spans="1:33" ht="16.5" customHeight="1">
      <c r="A25" s="78"/>
      <c r="B25" s="79"/>
      <c r="C25" s="79"/>
      <c r="D25" s="79"/>
      <c r="E25" s="79"/>
      <c r="F25" s="79"/>
      <c r="G25" s="79"/>
      <c r="H25" s="79"/>
      <c r="I25" s="79"/>
      <c r="J25" s="79"/>
      <c r="K25" s="79"/>
      <c r="L25" s="79"/>
      <c r="M25" s="79"/>
      <c r="N25" s="79"/>
      <c r="O25" s="79"/>
      <c r="P25" s="79"/>
      <c r="Q25" s="79"/>
      <c r="R25" s="79"/>
      <c r="S25" s="79"/>
      <c r="T25" s="79"/>
      <c r="U25" s="79"/>
      <c r="V25" s="79"/>
      <c r="W25" s="79"/>
      <c r="X25" s="79"/>
      <c r="Y25" s="79"/>
      <c r="Z25" s="79"/>
      <c r="AA25" s="79"/>
      <c r="AB25" s="79"/>
      <c r="AC25" s="143" t="s">
        <v>245</v>
      </c>
      <c r="AD25" s="144"/>
      <c r="AE25" s="145">
        <f>IF(AD17="","",AD17/L37)</f>
        <v>0.37754940711462398</v>
      </c>
      <c r="AF25" s="119"/>
      <c r="AG25" s="119"/>
    </row>
    <row r="26" spans="1:33" ht="16.5" customHeight="1">
      <c r="A26" s="80" t="s">
        <v>191</v>
      </c>
      <c r="B26" s="79"/>
      <c r="C26" s="79"/>
      <c r="D26" s="79"/>
      <c r="E26" s="79"/>
      <c r="F26" s="79"/>
      <c r="G26" s="79"/>
      <c r="H26" s="79"/>
      <c r="I26" s="79"/>
      <c r="J26" s="79"/>
      <c r="K26" s="79"/>
      <c r="L26" s="79"/>
      <c r="M26" s="79"/>
      <c r="N26" s="79"/>
      <c r="O26" s="79"/>
      <c r="P26" s="79"/>
      <c r="Q26" s="79"/>
      <c r="R26" s="79"/>
      <c r="S26" s="79"/>
      <c r="T26" s="79"/>
      <c r="U26" s="79"/>
      <c r="V26" s="79"/>
      <c r="W26" s="79"/>
      <c r="X26" s="79"/>
      <c r="Y26" s="79"/>
      <c r="Z26" s="79"/>
      <c r="AA26" s="79"/>
      <c r="AB26" s="79"/>
      <c r="AC26" s="146"/>
      <c r="AD26" s="276" t="s">
        <v>246</v>
      </c>
      <c r="AE26" s="147" t="e">
        <f>IF(K4="","",MIN((K4-AD16)/(3*AE24),(AD16-K6)/(3*AE24)))</f>
        <v>#REF!</v>
      </c>
      <c r="AF26" s="119"/>
      <c r="AG26" s="119"/>
    </row>
    <row r="27" spans="1:33" ht="16.5" customHeight="1">
      <c r="A27" s="517" t="s">
        <v>242</v>
      </c>
      <c r="B27" s="81"/>
      <c r="C27" s="79"/>
      <c r="D27" s="79"/>
      <c r="E27" s="79"/>
      <c r="F27" s="79"/>
      <c r="G27" s="79"/>
      <c r="H27" s="79"/>
      <c r="I27" s="79"/>
      <c r="J27" s="79"/>
      <c r="K27" s="79"/>
      <c r="L27" s="79"/>
      <c r="M27" s="79"/>
      <c r="N27" s="79"/>
      <c r="O27" s="79"/>
      <c r="P27" s="79"/>
      <c r="Q27" s="79"/>
      <c r="R27" s="79"/>
      <c r="S27" s="79"/>
      <c r="T27" s="79"/>
      <c r="U27" s="79"/>
      <c r="V27" s="79"/>
      <c r="W27" s="79"/>
      <c r="X27" s="79"/>
      <c r="Y27" s="79"/>
      <c r="Z27" s="79"/>
      <c r="AA27" s="79"/>
      <c r="AB27" s="79"/>
      <c r="AC27" s="143"/>
      <c r="AD27" s="148" t="s">
        <v>247</v>
      </c>
      <c r="AE27" s="149" t="e">
        <f>IF(K4="","",(K4-K6)/(6*AE24))</f>
        <v>#REF!</v>
      </c>
      <c r="AF27" s="150"/>
      <c r="AG27" s="150"/>
    </row>
    <row r="28" spans="1:33" ht="16.5" customHeight="1">
      <c r="A28" s="518"/>
      <c r="B28" s="82"/>
      <c r="C28" s="79"/>
      <c r="D28" s="79"/>
      <c r="E28" s="79"/>
      <c r="F28" s="79"/>
      <c r="G28" s="79"/>
      <c r="H28" s="79"/>
      <c r="I28" s="79"/>
      <c r="J28" s="79"/>
      <c r="K28" s="79"/>
      <c r="L28" s="79"/>
      <c r="M28" s="79"/>
      <c r="N28" s="79"/>
      <c r="O28" s="79"/>
      <c r="P28" s="79"/>
      <c r="Q28" s="79"/>
      <c r="R28" s="79"/>
      <c r="S28" s="79"/>
      <c r="T28" s="79"/>
      <c r="U28" s="79"/>
      <c r="V28" s="79"/>
      <c r="W28" s="79"/>
      <c r="X28" s="79"/>
      <c r="Y28" s="79"/>
      <c r="Z28" s="79"/>
      <c r="AA28" s="79"/>
      <c r="AB28" s="79"/>
      <c r="AC28" s="136"/>
      <c r="AD28" s="151" t="s">
        <v>248</v>
      </c>
      <c r="AE28" s="152">
        <f>IF(AD16="","",ABS(AD16-((K4+K6)/2))/((K4-K6)/2))</f>
        <v>0.137333333333331</v>
      </c>
      <c r="AF28" s="150"/>
      <c r="AG28" s="150"/>
    </row>
    <row r="29" spans="1:33" ht="16.5" customHeight="1">
      <c r="A29" s="518"/>
      <c r="B29" s="83"/>
      <c r="C29" s="84"/>
      <c r="D29" s="84"/>
      <c r="E29" s="84"/>
      <c r="F29" s="84"/>
      <c r="G29" s="84"/>
      <c r="H29" s="84"/>
      <c r="I29" s="84"/>
      <c r="J29" s="84"/>
      <c r="K29" s="84"/>
      <c r="L29" s="84"/>
      <c r="M29" s="84"/>
      <c r="N29" s="84"/>
      <c r="O29" s="84"/>
      <c r="P29" s="84"/>
      <c r="Q29" s="84"/>
      <c r="R29" s="84"/>
      <c r="S29" s="84"/>
      <c r="T29" s="84"/>
      <c r="U29" s="84"/>
      <c r="V29" s="84"/>
      <c r="W29" s="84"/>
      <c r="X29" s="84"/>
      <c r="Y29" s="84"/>
      <c r="Z29" s="84"/>
      <c r="AA29" s="84"/>
      <c r="AB29" s="84"/>
      <c r="AC29" s="136"/>
      <c r="AD29" s="277" t="s">
        <v>249</v>
      </c>
      <c r="AE29" s="153">
        <f>IF(K4="","",MIN((K4-AD16)/(3*AD17/L37),(AD16-K6)/(3*AD17/L37)))</f>
        <v>0.190409222036107</v>
      </c>
      <c r="AF29" s="100"/>
      <c r="AG29" s="100"/>
    </row>
    <row r="30" spans="1:33" ht="16.5" customHeight="1">
      <c r="A30" s="518"/>
      <c r="B30" s="85"/>
      <c r="C30" s="84"/>
      <c r="D30" s="84"/>
      <c r="E30" s="84"/>
      <c r="F30" s="84"/>
      <c r="G30" s="84"/>
      <c r="H30" s="84"/>
      <c r="I30" s="84"/>
      <c r="J30" s="84"/>
      <c r="K30" s="84"/>
      <c r="L30" s="84"/>
      <c r="M30" s="84"/>
      <c r="N30" s="84"/>
      <c r="O30" s="84"/>
      <c r="P30" s="84"/>
      <c r="Q30" s="84"/>
      <c r="R30" s="84"/>
      <c r="S30" s="84"/>
      <c r="T30" s="84"/>
      <c r="U30" s="84"/>
      <c r="V30" s="84"/>
      <c r="W30" s="84"/>
      <c r="X30" s="84"/>
      <c r="Y30" s="84"/>
      <c r="Z30" s="84"/>
      <c r="AA30" s="84"/>
      <c r="AB30" s="84"/>
      <c r="AC30" s="136"/>
      <c r="AD30" s="154" t="s">
        <v>250</v>
      </c>
      <c r="AE30" s="153">
        <f>IF(K4="","",(K4-K6)/(6*AD17/L37))</f>
        <v>0.22072166387493</v>
      </c>
      <c r="AF30" s="100"/>
      <c r="AG30" s="100"/>
    </row>
    <row r="31" spans="1:33" ht="16.5" customHeight="1">
      <c r="A31" s="519"/>
      <c r="B31" s="85"/>
      <c r="C31" s="84"/>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515" t="s">
        <v>251</v>
      </c>
      <c r="AD31" s="516"/>
      <c r="AE31" s="155" t="str">
        <f>IF(AE29="","",IF(AE29&lt;0.67,"E",IF(AE29&lt;1,"D",IF(AE29&lt;1.33,"C",IF(AE29&lt;1.67,"B","A")))))</f>
        <v>E</v>
      </c>
      <c r="AF31" s="100"/>
      <c r="AG31" s="100"/>
    </row>
    <row r="32" spans="1:33">
      <c r="A32" s="544" t="s">
        <v>252</v>
      </c>
      <c r="B32" s="545"/>
      <c r="C32" s="546"/>
      <c r="D32" s="553"/>
      <c r="E32" s="554"/>
      <c r="F32" s="554"/>
      <c r="G32" s="554"/>
      <c r="H32" s="554"/>
      <c r="I32" s="554"/>
      <c r="J32" s="554"/>
      <c r="K32" s="554"/>
      <c r="L32" s="554"/>
      <c r="M32" s="554"/>
      <c r="N32" s="554"/>
      <c r="O32" s="554"/>
      <c r="P32" s="554"/>
      <c r="Q32" s="554"/>
      <c r="R32" s="554"/>
      <c r="S32" s="554"/>
      <c r="T32" s="554"/>
      <c r="U32" s="554"/>
      <c r="V32" s="554"/>
      <c r="W32" s="554"/>
      <c r="X32" s="554"/>
      <c r="Y32" s="554"/>
      <c r="Z32" s="554"/>
      <c r="AA32" s="554"/>
      <c r="AB32" s="554"/>
      <c r="AC32" s="156"/>
      <c r="AD32" s="156"/>
      <c r="AE32" s="157"/>
      <c r="AF32" s="100"/>
      <c r="AG32" s="100"/>
    </row>
    <row r="33" spans="1:33">
      <c r="A33" s="547"/>
      <c r="B33" s="548"/>
      <c r="C33" s="549"/>
      <c r="D33" s="555"/>
      <c r="E33" s="556"/>
      <c r="F33" s="556"/>
      <c r="G33" s="556"/>
      <c r="H33" s="556"/>
      <c r="I33" s="556"/>
      <c r="J33" s="556"/>
      <c r="K33" s="556"/>
      <c r="L33" s="556"/>
      <c r="M33" s="556"/>
      <c r="N33" s="556"/>
      <c r="O33" s="556"/>
      <c r="P33" s="556"/>
      <c r="Q33" s="556"/>
      <c r="R33" s="556"/>
      <c r="S33" s="556"/>
      <c r="T33" s="556"/>
      <c r="U33" s="556"/>
      <c r="V33" s="556"/>
      <c r="W33" s="556"/>
      <c r="X33" s="556"/>
      <c r="Y33" s="556"/>
      <c r="Z33" s="556"/>
      <c r="AA33" s="556"/>
      <c r="AB33" s="556"/>
      <c r="AC33" s="156"/>
      <c r="AD33" s="156"/>
      <c r="AE33" s="157"/>
      <c r="AF33" s="100"/>
      <c r="AG33" s="100"/>
    </row>
    <row r="34" spans="1:33">
      <c r="A34" s="550"/>
      <c r="B34" s="551"/>
      <c r="C34" s="552"/>
      <c r="D34" s="557"/>
      <c r="E34" s="558"/>
      <c r="F34" s="558"/>
      <c r="G34" s="558"/>
      <c r="H34" s="558"/>
      <c r="I34" s="558"/>
      <c r="J34" s="558"/>
      <c r="K34" s="558"/>
      <c r="L34" s="558"/>
      <c r="M34" s="558"/>
      <c r="N34" s="558"/>
      <c r="O34" s="558"/>
      <c r="P34" s="558"/>
      <c r="Q34" s="558"/>
      <c r="R34" s="558"/>
      <c r="S34" s="558"/>
      <c r="T34" s="558"/>
      <c r="U34" s="558"/>
      <c r="V34" s="558"/>
      <c r="W34" s="558"/>
      <c r="X34" s="558"/>
      <c r="Y34" s="558"/>
      <c r="Z34" s="558"/>
      <c r="AA34" s="558"/>
      <c r="AB34" s="558"/>
      <c r="AC34" s="158"/>
      <c r="AD34" s="158"/>
      <c r="AE34" s="159"/>
      <c r="AF34" s="100"/>
      <c r="AG34" s="100"/>
    </row>
    <row r="35" spans="1:33">
      <c r="A35" s="86"/>
      <c r="B35" s="87"/>
      <c r="C35" s="87"/>
      <c r="D35" s="87"/>
      <c r="E35" s="88"/>
      <c r="F35" s="88"/>
      <c r="G35" s="88"/>
      <c r="H35" s="88"/>
      <c r="I35" s="88"/>
      <c r="J35" s="88"/>
      <c r="K35" s="88"/>
      <c r="L35" s="88"/>
      <c r="M35" s="88"/>
      <c r="N35" s="88"/>
      <c r="O35" s="88"/>
      <c r="P35" s="88"/>
      <c r="Q35" s="88"/>
      <c r="R35" s="88"/>
      <c r="S35" s="88"/>
      <c r="T35" s="88"/>
      <c r="U35" s="88"/>
      <c r="V35" s="88"/>
      <c r="W35" s="88"/>
      <c r="X35" s="88"/>
      <c r="Y35" s="88"/>
      <c r="Z35" s="88"/>
      <c r="AA35" s="88"/>
      <c r="AB35" s="88"/>
      <c r="AC35" s="88"/>
      <c r="AD35" s="88"/>
      <c r="AE35" s="88"/>
      <c r="AF35" s="88"/>
      <c r="AG35" s="100"/>
    </row>
    <row r="36" spans="1:33" ht="15" customHeight="1">
      <c r="A36" s="89"/>
      <c r="B36" s="89" t="s">
        <v>253</v>
      </c>
      <c r="C36" s="89">
        <v>2</v>
      </c>
      <c r="D36" s="89">
        <v>3</v>
      </c>
      <c r="E36" s="89">
        <v>4</v>
      </c>
      <c r="F36" s="89">
        <v>5</v>
      </c>
      <c r="G36" s="89">
        <v>6</v>
      </c>
      <c r="H36" s="89">
        <v>7</v>
      </c>
      <c r="I36" s="89">
        <v>8</v>
      </c>
      <c r="J36" s="89">
        <v>9</v>
      </c>
      <c r="K36" s="89">
        <v>10</v>
      </c>
      <c r="L36" s="89"/>
      <c r="M36" s="89"/>
      <c r="N36" s="89"/>
      <c r="O36" s="89"/>
      <c r="P36" s="89"/>
      <c r="Q36" s="89"/>
      <c r="R36" s="89"/>
      <c r="S36" s="89"/>
      <c r="T36" s="89"/>
      <c r="U36" s="89"/>
      <c r="V36" s="89"/>
      <c r="W36" s="89"/>
      <c r="X36" s="89"/>
      <c r="Y36" s="89"/>
      <c r="Z36" s="89"/>
      <c r="AA36" s="89"/>
      <c r="AB36" s="89"/>
      <c r="AC36" s="160"/>
      <c r="AD36" s="88"/>
      <c r="AE36" s="88"/>
      <c r="AF36" s="88"/>
      <c r="AG36" s="100"/>
    </row>
    <row r="37" spans="1:33">
      <c r="A37" s="89"/>
      <c r="B37" s="89" t="s">
        <v>254</v>
      </c>
      <c r="C37" s="89">
        <v>1.1299999999999999</v>
      </c>
      <c r="D37" s="89">
        <v>1.69</v>
      </c>
      <c r="E37" s="89">
        <v>2.06</v>
      </c>
      <c r="F37" s="89">
        <v>2.33</v>
      </c>
      <c r="G37" s="89">
        <v>2.5299999999999998</v>
      </c>
      <c r="H37" s="89">
        <v>2.7</v>
      </c>
      <c r="I37" s="89">
        <v>2.85</v>
      </c>
      <c r="J37" s="89">
        <v>2.97</v>
      </c>
      <c r="K37" s="89">
        <v>3.08</v>
      </c>
      <c r="L37" s="89">
        <f>IF(M4=2,C37,IF(M4=3,D37,IF(M4=4,E37,IF(M4=5,F37,IF(M4=6,G37,H37)))))</f>
        <v>2.5299999999999998</v>
      </c>
      <c r="M37" s="89"/>
      <c r="N37" s="89"/>
      <c r="O37" s="89"/>
      <c r="P37" s="89"/>
      <c r="Q37" s="89"/>
      <c r="R37" s="89"/>
      <c r="S37" s="89"/>
      <c r="T37" s="89"/>
      <c r="U37" s="89"/>
      <c r="V37" s="89"/>
      <c r="W37" s="89"/>
      <c r="X37" s="89"/>
      <c r="Y37" s="89"/>
      <c r="Z37" s="89"/>
      <c r="AA37" s="89"/>
      <c r="AB37" s="89"/>
      <c r="AC37" s="161"/>
      <c r="AD37" s="100"/>
      <c r="AE37" s="100"/>
      <c r="AF37" s="100"/>
      <c r="AG37" s="100"/>
    </row>
    <row r="38" spans="1:33">
      <c r="A38" s="89"/>
      <c r="B38" s="90" t="s">
        <v>255</v>
      </c>
      <c r="C38" s="89">
        <v>0</v>
      </c>
      <c r="D38" s="89">
        <v>0</v>
      </c>
      <c r="E38" s="89">
        <v>0</v>
      </c>
      <c r="F38" s="89">
        <v>0</v>
      </c>
      <c r="G38" s="89">
        <v>0</v>
      </c>
      <c r="H38" s="89">
        <v>0.08</v>
      </c>
      <c r="I38" s="89">
        <v>0.14000000000000001</v>
      </c>
      <c r="J38" s="89">
        <v>0.18</v>
      </c>
      <c r="K38" s="89">
        <v>0.22</v>
      </c>
      <c r="L38" s="89">
        <f>IF(M4=7,H38,C38)</f>
        <v>0</v>
      </c>
      <c r="M38" s="89"/>
      <c r="N38" s="89"/>
      <c r="O38" s="89"/>
      <c r="P38" s="89"/>
      <c r="Q38" s="89"/>
      <c r="R38" s="89"/>
      <c r="S38" s="89"/>
      <c r="T38" s="89"/>
      <c r="U38" s="89"/>
      <c r="V38" s="89"/>
      <c r="W38" s="89"/>
      <c r="X38" s="89"/>
      <c r="Y38" s="89"/>
      <c r="Z38" s="89"/>
      <c r="AA38" s="89"/>
      <c r="AB38" s="89"/>
      <c r="AC38" s="161"/>
      <c r="AD38" s="100"/>
      <c r="AE38" s="100"/>
      <c r="AF38" s="100"/>
      <c r="AG38" s="100"/>
    </row>
    <row r="39" spans="1:33">
      <c r="A39" s="89"/>
      <c r="B39" s="89" t="s">
        <v>256</v>
      </c>
      <c r="C39" s="89">
        <v>3.27</v>
      </c>
      <c r="D39" s="89">
        <v>2.57</v>
      </c>
      <c r="E39" s="89">
        <v>2.2799999999999998</v>
      </c>
      <c r="F39" s="89">
        <v>2.11</v>
      </c>
      <c r="G39" s="91">
        <v>2</v>
      </c>
      <c r="H39" s="89">
        <v>1.92</v>
      </c>
      <c r="I39" s="89">
        <v>1.86</v>
      </c>
      <c r="J39" s="89">
        <v>1.82</v>
      </c>
      <c r="K39" s="89">
        <v>1.78</v>
      </c>
      <c r="L39" s="89">
        <f>IF(M4=2,C39,IF(M4=3,D39,IF(M4=4,E39,IF(M4=5,F39,IF(M4=6,G39,H39)))))</f>
        <v>2</v>
      </c>
      <c r="M39" s="89"/>
      <c r="N39" s="89"/>
      <c r="O39" s="89"/>
      <c r="P39" s="89"/>
      <c r="Q39" s="89"/>
      <c r="R39" s="89"/>
      <c r="S39" s="89"/>
      <c r="T39" s="89"/>
      <c r="U39" s="89"/>
      <c r="V39" s="89"/>
      <c r="W39" s="89"/>
      <c r="X39" s="89"/>
      <c r="Y39" s="89"/>
      <c r="Z39" s="89"/>
      <c r="AA39" s="89"/>
      <c r="AB39" s="89"/>
      <c r="AC39" s="161"/>
      <c r="AD39" s="100"/>
      <c r="AE39" s="100"/>
      <c r="AF39" s="100"/>
      <c r="AG39" s="100"/>
    </row>
    <row r="40" spans="1:33">
      <c r="A40" s="89"/>
      <c r="B40" s="89" t="s">
        <v>257</v>
      </c>
      <c r="C40" s="89">
        <v>1.88</v>
      </c>
      <c r="D40" s="89">
        <v>1.02</v>
      </c>
      <c r="E40" s="89">
        <v>0.73</v>
      </c>
      <c r="F40" s="89">
        <v>0.57999999999999996</v>
      </c>
      <c r="G40" s="89">
        <v>0.48</v>
      </c>
      <c r="H40" s="89">
        <v>0.42</v>
      </c>
      <c r="I40" s="89">
        <v>0.37</v>
      </c>
      <c r="J40" s="89">
        <v>0.34</v>
      </c>
      <c r="K40" s="89">
        <v>0.31</v>
      </c>
      <c r="L40" s="89">
        <f>IF(M4=2,C40,IF(M4=3,D40,IF(M4=4,E40,IF(M4=5,F40,IF(M4=6,G40,H40)))))</f>
        <v>0.48</v>
      </c>
      <c r="M40" s="89"/>
      <c r="N40" s="89"/>
      <c r="O40" s="89"/>
      <c r="P40" s="89"/>
      <c r="Q40" s="89"/>
      <c r="R40" s="89"/>
      <c r="S40" s="89"/>
      <c r="T40" s="89"/>
      <c r="U40" s="89"/>
      <c r="V40" s="89"/>
      <c r="W40" s="89"/>
      <c r="X40" s="89"/>
      <c r="Y40" s="89"/>
      <c r="Z40" s="89"/>
      <c r="AA40" s="89"/>
      <c r="AB40" s="89"/>
      <c r="AC40" s="161"/>
      <c r="AD40" s="100"/>
      <c r="AE40" s="100"/>
      <c r="AF40" s="100"/>
      <c r="AG40" s="100"/>
    </row>
    <row r="41" spans="1:33">
      <c r="A41" s="89"/>
      <c r="B41" s="89"/>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161"/>
      <c r="AD41" s="100"/>
      <c r="AE41" s="100"/>
      <c r="AF41" s="100"/>
      <c r="AG41" s="100"/>
    </row>
    <row r="42" spans="1:33">
      <c r="A42" s="89" t="s">
        <v>258</v>
      </c>
      <c r="B42" s="89"/>
      <c r="C42" s="89"/>
      <c r="D42" s="89"/>
      <c r="E42" s="90"/>
      <c r="F42" s="90"/>
      <c r="G42" s="90"/>
      <c r="H42" s="90"/>
      <c r="I42" s="90"/>
      <c r="J42" s="90"/>
      <c r="K42" s="90"/>
      <c r="L42" s="90"/>
      <c r="M42" s="90"/>
      <c r="N42" s="90"/>
      <c r="O42" s="90"/>
      <c r="P42" s="90"/>
      <c r="Q42" s="90"/>
      <c r="R42" s="90"/>
      <c r="S42" s="90"/>
      <c r="T42" s="90"/>
      <c r="U42" s="90"/>
      <c r="V42" s="90"/>
      <c r="W42" s="90"/>
      <c r="X42" s="90"/>
      <c r="Y42" s="90"/>
      <c r="Z42" s="90"/>
      <c r="AA42" s="90"/>
      <c r="AB42" s="89"/>
      <c r="AC42" s="161"/>
      <c r="AD42" s="100"/>
      <c r="AE42" s="100"/>
      <c r="AF42" s="100"/>
      <c r="AG42" s="100"/>
    </row>
    <row r="43" spans="1:33">
      <c r="A43" s="89" t="s">
        <v>259</v>
      </c>
      <c r="B43" s="92">
        <f t="shared" ref="B43:AA43" si="3">$Q$4</f>
        <v>24.704162666666701</v>
      </c>
      <c r="C43" s="92">
        <f t="shared" si="3"/>
        <v>24.704162666666701</v>
      </c>
      <c r="D43" s="92">
        <f t="shared" si="3"/>
        <v>24.704162666666701</v>
      </c>
      <c r="E43" s="92">
        <f t="shared" si="3"/>
        <v>24.704162666666701</v>
      </c>
      <c r="F43" s="92">
        <f t="shared" si="3"/>
        <v>24.704162666666701</v>
      </c>
      <c r="G43" s="92">
        <f t="shared" si="3"/>
        <v>24.704162666666701</v>
      </c>
      <c r="H43" s="92">
        <f t="shared" si="3"/>
        <v>24.704162666666701</v>
      </c>
      <c r="I43" s="92">
        <f t="shared" si="3"/>
        <v>24.704162666666701</v>
      </c>
      <c r="J43" s="92">
        <f t="shared" si="3"/>
        <v>24.704162666666701</v>
      </c>
      <c r="K43" s="92">
        <f t="shared" si="3"/>
        <v>24.704162666666701</v>
      </c>
      <c r="L43" s="92">
        <f t="shared" si="3"/>
        <v>24.704162666666701</v>
      </c>
      <c r="M43" s="92">
        <f t="shared" si="3"/>
        <v>24.704162666666701</v>
      </c>
      <c r="N43" s="92">
        <f t="shared" si="3"/>
        <v>24.704162666666701</v>
      </c>
      <c r="O43" s="92">
        <f t="shared" si="3"/>
        <v>24.704162666666701</v>
      </c>
      <c r="P43" s="92">
        <f t="shared" si="3"/>
        <v>24.704162666666701</v>
      </c>
      <c r="Q43" s="92">
        <f t="shared" si="3"/>
        <v>24.704162666666701</v>
      </c>
      <c r="R43" s="92">
        <f t="shared" si="3"/>
        <v>24.704162666666701</v>
      </c>
      <c r="S43" s="92">
        <f t="shared" si="3"/>
        <v>24.704162666666701</v>
      </c>
      <c r="T43" s="92">
        <f t="shared" si="3"/>
        <v>24.704162666666701</v>
      </c>
      <c r="U43" s="92">
        <f t="shared" si="3"/>
        <v>24.704162666666701</v>
      </c>
      <c r="V43" s="92">
        <f t="shared" si="3"/>
        <v>24.704162666666701</v>
      </c>
      <c r="W43" s="92">
        <f t="shared" si="3"/>
        <v>24.704162666666701</v>
      </c>
      <c r="X43" s="92">
        <f t="shared" si="3"/>
        <v>24.704162666666701</v>
      </c>
      <c r="Y43" s="92">
        <f t="shared" si="3"/>
        <v>24.704162666666701</v>
      </c>
      <c r="Z43" s="92">
        <f t="shared" si="3"/>
        <v>24.704162666666701</v>
      </c>
      <c r="AA43" s="92">
        <f t="shared" si="3"/>
        <v>24.704162666666701</v>
      </c>
      <c r="AB43" s="89"/>
      <c r="AC43" s="162"/>
      <c r="AD43" s="100"/>
      <c r="AE43" s="100"/>
      <c r="AF43" s="100"/>
      <c r="AG43" s="100"/>
    </row>
    <row r="44" spans="1:33">
      <c r="A44" s="89" t="s">
        <v>260</v>
      </c>
      <c r="B44" s="93">
        <f t="shared" ref="B44:AA44" si="4">$Q$5</f>
        <v>24.2456666666667</v>
      </c>
      <c r="C44" s="93">
        <f t="shared" si="4"/>
        <v>24.2456666666667</v>
      </c>
      <c r="D44" s="93">
        <f t="shared" si="4"/>
        <v>24.2456666666667</v>
      </c>
      <c r="E44" s="93">
        <f t="shared" si="4"/>
        <v>24.2456666666667</v>
      </c>
      <c r="F44" s="93">
        <f t="shared" si="4"/>
        <v>24.2456666666667</v>
      </c>
      <c r="G44" s="93">
        <f t="shared" si="4"/>
        <v>24.2456666666667</v>
      </c>
      <c r="H44" s="93">
        <f t="shared" si="4"/>
        <v>24.2456666666667</v>
      </c>
      <c r="I44" s="93">
        <f t="shared" si="4"/>
        <v>24.2456666666667</v>
      </c>
      <c r="J44" s="93">
        <f t="shared" si="4"/>
        <v>24.2456666666667</v>
      </c>
      <c r="K44" s="93">
        <f t="shared" si="4"/>
        <v>24.2456666666667</v>
      </c>
      <c r="L44" s="93">
        <f t="shared" si="4"/>
        <v>24.2456666666667</v>
      </c>
      <c r="M44" s="93">
        <f t="shared" si="4"/>
        <v>24.2456666666667</v>
      </c>
      <c r="N44" s="93">
        <f t="shared" si="4"/>
        <v>24.2456666666667</v>
      </c>
      <c r="O44" s="93">
        <f t="shared" si="4"/>
        <v>24.2456666666667</v>
      </c>
      <c r="P44" s="93">
        <f t="shared" si="4"/>
        <v>24.2456666666667</v>
      </c>
      <c r="Q44" s="93">
        <f t="shared" si="4"/>
        <v>24.2456666666667</v>
      </c>
      <c r="R44" s="93">
        <f t="shared" si="4"/>
        <v>24.2456666666667</v>
      </c>
      <c r="S44" s="93">
        <f t="shared" si="4"/>
        <v>24.2456666666667</v>
      </c>
      <c r="T44" s="93">
        <f t="shared" si="4"/>
        <v>24.2456666666667</v>
      </c>
      <c r="U44" s="93">
        <f t="shared" si="4"/>
        <v>24.2456666666667</v>
      </c>
      <c r="V44" s="93">
        <f t="shared" si="4"/>
        <v>24.2456666666667</v>
      </c>
      <c r="W44" s="93">
        <f t="shared" si="4"/>
        <v>24.2456666666667</v>
      </c>
      <c r="X44" s="93">
        <f t="shared" si="4"/>
        <v>24.2456666666667</v>
      </c>
      <c r="Y44" s="93">
        <f t="shared" si="4"/>
        <v>24.2456666666667</v>
      </c>
      <c r="Z44" s="93">
        <f t="shared" si="4"/>
        <v>24.2456666666667</v>
      </c>
      <c r="AA44" s="93">
        <f t="shared" si="4"/>
        <v>24.2456666666667</v>
      </c>
      <c r="AB44" s="89"/>
      <c r="AC44" s="162"/>
      <c r="AD44" s="100"/>
      <c r="AE44" s="100"/>
      <c r="AF44" s="100"/>
      <c r="AG44" s="100"/>
    </row>
    <row r="45" spans="1:33">
      <c r="A45" s="89" t="s">
        <v>261</v>
      </c>
      <c r="B45" s="94">
        <f t="shared" ref="B45:AA45" si="5">$Q$6</f>
        <v>23.7871706666667</v>
      </c>
      <c r="C45" s="94">
        <f t="shared" si="5"/>
        <v>23.7871706666667</v>
      </c>
      <c r="D45" s="94">
        <f t="shared" si="5"/>
        <v>23.7871706666667</v>
      </c>
      <c r="E45" s="94">
        <f t="shared" si="5"/>
        <v>23.7871706666667</v>
      </c>
      <c r="F45" s="94">
        <f t="shared" si="5"/>
        <v>23.7871706666667</v>
      </c>
      <c r="G45" s="94">
        <f t="shared" si="5"/>
        <v>23.7871706666667</v>
      </c>
      <c r="H45" s="94">
        <f t="shared" si="5"/>
        <v>23.7871706666667</v>
      </c>
      <c r="I45" s="94">
        <f t="shared" si="5"/>
        <v>23.7871706666667</v>
      </c>
      <c r="J45" s="94">
        <f t="shared" si="5"/>
        <v>23.7871706666667</v>
      </c>
      <c r="K45" s="94">
        <f t="shared" si="5"/>
        <v>23.7871706666667</v>
      </c>
      <c r="L45" s="94">
        <f t="shared" si="5"/>
        <v>23.7871706666667</v>
      </c>
      <c r="M45" s="94">
        <f t="shared" si="5"/>
        <v>23.7871706666667</v>
      </c>
      <c r="N45" s="94">
        <f t="shared" si="5"/>
        <v>23.7871706666667</v>
      </c>
      <c r="O45" s="94">
        <f t="shared" si="5"/>
        <v>23.7871706666667</v>
      </c>
      <c r="P45" s="94">
        <f t="shared" si="5"/>
        <v>23.7871706666667</v>
      </c>
      <c r="Q45" s="94">
        <f t="shared" si="5"/>
        <v>23.7871706666667</v>
      </c>
      <c r="R45" s="94">
        <f t="shared" si="5"/>
        <v>23.7871706666667</v>
      </c>
      <c r="S45" s="94">
        <f t="shared" si="5"/>
        <v>23.7871706666667</v>
      </c>
      <c r="T45" s="94">
        <f t="shared" si="5"/>
        <v>23.7871706666667</v>
      </c>
      <c r="U45" s="94">
        <f t="shared" si="5"/>
        <v>23.7871706666667</v>
      </c>
      <c r="V45" s="94">
        <f t="shared" si="5"/>
        <v>23.7871706666667</v>
      </c>
      <c r="W45" s="94">
        <f t="shared" si="5"/>
        <v>23.7871706666667</v>
      </c>
      <c r="X45" s="94">
        <f t="shared" si="5"/>
        <v>23.7871706666667</v>
      </c>
      <c r="Y45" s="94">
        <f t="shared" si="5"/>
        <v>23.7871706666667</v>
      </c>
      <c r="Z45" s="94">
        <f t="shared" si="5"/>
        <v>23.7871706666667</v>
      </c>
      <c r="AA45" s="94">
        <f t="shared" si="5"/>
        <v>23.7871706666667</v>
      </c>
      <c r="AB45" s="163" t="e">
        <f>SUM(AB46:AB51)</f>
        <v>#REF!</v>
      </c>
      <c r="AC45" s="162"/>
      <c r="AD45" s="100"/>
      <c r="AE45" s="100"/>
      <c r="AF45" s="100"/>
      <c r="AG45" s="100"/>
    </row>
    <row r="46" spans="1:33">
      <c r="A46" s="89"/>
      <c r="B46" s="92">
        <f t="shared" ref="B46:AA49" si="6">(C9)*(C9)</f>
        <v>584.18889999999999</v>
      </c>
      <c r="C46" s="92">
        <f t="shared" si="6"/>
        <v>584.18889999999999</v>
      </c>
      <c r="D46" s="92">
        <f t="shared" si="6"/>
        <v>586.60839999999996</v>
      </c>
      <c r="E46" s="92">
        <f t="shared" si="6"/>
        <v>587.09289999999999</v>
      </c>
      <c r="F46" s="92">
        <f t="shared" si="6"/>
        <v>586.60839999999996</v>
      </c>
      <c r="G46" s="92">
        <f t="shared" si="6"/>
        <v>588.0625</v>
      </c>
      <c r="H46" s="92">
        <f t="shared" si="6"/>
        <v>589.51840000000004</v>
      </c>
      <c r="I46" s="92">
        <f t="shared" si="6"/>
        <v>587.57759999999996</v>
      </c>
      <c r="J46" s="92">
        <f t="shared" si="6"/>
        <v>588.54759999999999</v>
      </c>
      <c r="K46" s="92">
        <f t="shared" si="6"/>
        <v>587.09289999999999</v>
      </c>
      <c r="L46" s="92">
        <f t="shared" si="6"/>
        <v>0</v>
      </c>
      <c r="M46" s="92">
        <f t="shared" si="6"/>
        <v>0</v>
      </c>
      <c r="N46" s="92">
        <f t="shared" si="6"/>
        <v>0</v>
      </c>
      <c r="O46" s="92">
        <f t="shared" si="6"/>
        <v>0</v>
      </c>
      <c r="P46" s="92">
        <f t="shared" si="6"/>
        <v>0</v>
      </c>
      <c r="Q46" s="92">
        <f t="shared" si="6"/>
        <v>0</v>
      </c>
      <c r="R46" s="92">
        <f t="shared" si="6"/>
        <v>0</v>
      </c>
      <c r="S46" s="92">
        <f t="shared" si="6"/>
        <v>0</v>
      </c>
      <c r="T46" s="92">
        <f t="shared" si="6"/>
        <v>0</v>
      </c>
      <c r="U46" s="92">
        <f t="shared" si="6"/>
        <v>0</v>
      </c>
      <c r="V46" s="92">
        <f t="shared" si="6"/>
        <v>0</v>
      </c>
      <c r="W46" s="92">
        <f t="shared" si="6"/>
        <v>0</v>
      </c>
      <c r="X46" s="92">
        <f t="shared" si="6"/>
        <v>0</v>
      </c>
      <c r="Y46" s="92">
        <f t="shared" si="6"/>
        <v>0</v>
      </c>
      <c r="Z46" s="92">
        <f t="shared" si="6"/>
        <v>0</v>
      </c>
      <c r="AA46" s="92">
        <f t="shared" si="6"/>
        <v>0</v>
      </c>
      <c r="AB46" s="163">
        <f t="shared" ref="AB46:AB51" si="7">SUM(B46:AA46)</f>
        <v>5869.4865</v>
      </c>
      <c r="AC46" s="162"/>
      <c r="AD46" s="100"/>
      <c r="AE46" s="100"/>
      <c r="AF46" s="100"/>
      <c r="AG46" s="100"/>
    </row>
    <row r="47" spans="1:33">
      <c r="A47" s="89"/>
      <c r="B47" s="92">
        <f t="shared" si="6"/>
        <v>589.51840000000004</v>
      </c>
      <c r="C47" s="92">
        <f t="shared" si="6"/>
        <v>588.0625</v>
      </c>
      <c r="D47" s="92">
        <f t="shared" si="6"/>
        <v>590.49</v>
      </c>
      <c r="E47" s="92">
        <f t="shared" si="6"/>
        <v>587.57759999999996</v>
      </c>
      <c r="F47" s="92">
        <f t="shared" si="6"/>
        <v>588.0625</v>
      </c>
      <c r="G47" s="92">
        <f t="shared" si="6"/>
        <v>587.57759999999996</v>
      </c>
      <c r="H47" s="92">
        <f t="shared" si="6"/>
        <v>590.00409999999999</v>
      </c>
      <c r="I47" s="92">
        <f t="shared" si="6"/>
        <v>589.03290000000004</v>
      </c>
      <c r="J47" s="92">
        <f t="shared" si="6"/>
        <v>591.94889999999998</v>
      </c>
      <c r="K47" s="92">
        <f t="shared" si="6"/>
        <v>587.09289999999999</v>
      </c>
      <c r="L47" s="92">
        <f t="shared" si="6"/>
        <v>0</v>
      </c>
      <c r="M47" s="92">
        <f t="shared" si="6"/>
        <v>0</v>
      </c>
      <c r="N47" s="92">
        <f t="shared" si="6"/>
        <v>0</v>
      </c>
      <c r="O47" s="92">
        <f t="shared" si="6"/>
        <v>0</v>
      </c>
      <c r="P47" s="92">
        <f t="shared" si="6"/>
        <v>0</v>
      </c>
      <c r="Q47" s="92">
        <f t="shared" si="6"/>
        <v>0</v>
      </c>
      <c r="R47" s="92">
        <f t="shared" si="6"/>
        <v>0</v>
      </c>
      <c r="S47" s="92">
        <f t="shared" si="6"/>
        <v>0</v>
      </c>
      <c r="T47" s="92">
        <f t="shared" si="6"/>
        <v>0</v>
      </c>
      <c r="U47" s="92">
        <f t="shared" si="6"/>
        <v>0</v>
      </c>
      <c r="V47" s="92">
        <f t="shared" si="6"/>
        <v>0</v>
      </c>
      <c r="W47" s="92">
        <f t="shared" si="6"/>
        <v>0</v>
      </c>
      <c r="X47" s="92">
        <f t="shared" si="6"/>
        <v>0</v>
      </c>
      <c r="Y47" s="92">
        <f t="shared" si="6"/>
        <v>0</v>
      </c>
      <c r="Z47" s="92">
        <f t="shared" si="6"/>
        <v>0</v>
      </c>
      <c r="AA47" s="92">
        <f t="shared" si="6"/>
        <v>0</v>
      </c>
      <c r="AB47" s="163">
        <f t="shared" si="7"/>
        <v>5889.3674000000001</v>
      </c>
      <c r="AC47" s="162"/>
      <c r="AD47" s="100"/>
      <c r="AE47" s="100"/>
      <c r="AF47" s="100"/>
      <c r="AG47" s="100"/>
    </row>
    <row r="48" spans="1:33">
      <c r="A48" s="89"/>
      <c r="B48" s="92">
        <f t="shared" si="6"/>
        <v>588.0625</v>
      </c>
      <c r="C48" s="92">
        <f t="shared" si="6"/>
        <v>586.1241</v>
      </c>
      <c r="D48" s="92">
        <f t="shared" si="6"/>
        <v>589.51840000000004</v>
      </c>
      <c r="E48" s="92">
        <f t="shared" si="6"/>
        <v>587.09289999999999</v>
      </c>
      <c r="F48" s="92">
        <f t="shared" si="6"/>
        <v>586.1241</v>
      </c>
      <c r="G48" s="92">
        <f t="shared" si="6"/>
        <v>587.57759999999996</v>
      </c>
      <c r="H48" s="92">
        <f t="shared" si="6"/>
        <v>587.57759999999996</v>
      </c>
      <c r="I48" s="92">
        <f t="shared" si="6"/>
        <v>589.51840000000004</v>
      </c>
      <c r="J48" s="92">
        <f t="shared" si="6"/>
        <v>588.0625</v>
      </c>
      <c r="K48" s="92">
        <f t="shared" si="6"/>
        <v>587.09289999999999</v>
      </c>
      <c r="L48" s="92">
        <f t="shared" si="6"/>
        <v>0</v>
      </c>
      <c r="M48" s="92">
        <f t="shared" si="6"/>
        <v>0</v>
      </c>
      <c r="N48" s="92">
        <f t="shared" si="6"/>
        <v>0</v>
      </c>
      <c r="O48" s="92">
        <f t="shared" si="6"/>
        <v>0</v>
      </c>
      <c r="P48" s="92">
        <f t="shared" si="6"/>
        <v>0</v>
      </c>
      <c r="Q48" s="92">
        <f t="shared" si="6"/>
        <v>0</v>
      </c>
      <c r="R48" s="92">
        <f t="shared" si="6"/>
        <v>0</v>
      </c>
      <c r="S48" s="92">
        <f t="shared" si="6"/>
        <v>0</v>
      </c>
      <c r="T48" s="92">
        <f t="shared" si="6"/>
        <v>0</v>
      </c>
      <c r="U48" s="92">
        <f t="shared" si="6"/>
        <v>0</v>
      </c>
      <c r="V48" s="92">
        <f t="shared" si="6"/>
        <v>0</v>
      </c>
      <c r="W48" s="92">
        <f t="shared" si="6"/>
        <v>0</v>
      </c>
      <c r="X48" s="92">
        <f t="shared" si="6"/>
        <v>0</v>
      </c>
      <c r="Y48" s="92">
        <f t="shared" si="6"/>
        <v>0</v>
      </c>
      <c r="Z48" s="92">
        <f t="shared" si="6"/>
        <v>0</v>
      </c>
      <c r="AA48" s="92">
        <f t="shared" si="6"/>
        <v>0</v>
      </c>
      <c r="AB48" s="163">
        <f t="shared" si="7"/>
        <v>5876.7510000000002</v>
      </c>
      <c r="AC48" s="162"/>
      <c r="AD48" s="100"/>
      <c r="AE48" s="100"/>
      <c r="AF48" s="100"/>
      <c r="AG48" s="100"/>
    </row>
    <row r="49" spans="1:33">
      <c r="A49" s="89"/>
      <c r="B49" s="92">
        <f t="shared" si="6"/>
        <v>584.67240000000004</v>
      </c>
      <c r="C49" s="92">
        <f t="shared" si="6"/>
        <v>588.0625</v>
      </c>
      <c r="D49" s="92">
        <f t="shared" si="6"/>
        <v>586.60839999999996</v>
      </c>
      <c r="E49" s="92">
        <f t="shared" si="6"/>
        <v>584.18889999999999</v>
      </c>
      <c r="F49" s="92">
        <f t="shared" si="6"/>
        <v>586.60839999999996</v>
      </c>
      <c r="G49" s="92">
        <f t="shared" si="6"/>
        <v>589.51840000000004</v>
      </c>
      <c r="H49" s="92">
        <f t="shared" si="6"/>
        <v>584.18889999999999</v>
      </c>
      <c r="I49" s="92">
        <f t="shared" si="6"/>
        <v>588.0625</v>
      </c>
      <c r="J49" s="92">
        <f t="shared" si="6"/>
        <v>585.15610000000004</v>
      </c>
      <c r="K49" s="92">
        <f t="shared" si="6"/>
        <v>585.15610000000004</v>
      </c>
      <c r="L49" s="92">
        <f t="shared" si="6"/>
        <v>0</v>
      </c>
      <c r="M49" s="92">
        <f t="shared" si="6"/>
        <v>0</v>
      </c>
      <c r="N49" s="92">
        <f t="shared" si="6"/>
        <v>0</v>
      </c>
      <c r="O49" s="92">
        <f t="shared" si="6"/>
        <v>0</v>
      </c>
      <c r="P49" s="92">
        <f t="shared" si="6"/>
        <v>0</v>
      </c>
      <c r="Q49" s="92">
        <f t="shared" si="6"/>
        <v>0</v>
      </c>
      <c r="R49" s="92">
        <f t="shared" si="6"/>
        <v>0</v>
      </c>
      <c r="S49" s="92">
        <f t="shared" si="6"/>
        <v>0</v>
      </c>
      <c r="T49" s="92">
        <f t="shared" si="6"/>
        <v>0</v>
      </c>
      <c r="U49" s="92">
        <f t="shared" si="6"/>
        <v>0</v>
      </c>
      <c r="V49" s="92">
        <f t="shared" si="6"/>
        <v>0</v>
      </c>
      <c r="W49" s="92">
        <f t="shared" si="6"/>
        <v>0</v>
      </c>
      <c r="X49" s="92">
        <f t="shared" si="6"/>
        <v>0</v>
      </c>
      <c r="Y49" s="92">
        <f t="shared" si="6"/>
        <v>0</v>
      </c>
      <c r="Z49" s="92">
        <f t="shared" si="6"/>
        <v>0</v>
      </c>
      <c r="AA49" s="92">
        <f t="shared" si="6"/>
        <v>0</v>
      </c>
      <c r="AB49" s="163">
        <f t="shared" si="7"/>
        <v>5862.2226000000001</v>
      </c>
      <c r="AC49" s="162"/>
      <c r="AD49" s="100"/>
      <c r="AE49" s="100"/>
      <c r="AF49" s="100"/>
      <c r="AG49" s="100"/>
    </row>
    <row r="50" spans="1:33">
      <c r="A50" s="89"/>
      <c r="B50" s="92" t="e">
        <f>(#REF!)*(#REF!)</f>
        <v>#REF!</v>
      </c>
      <c r="C50" s="92" t="e">
        <f>(#REF!)*(#REF!)</f>
        <v>#REF!</v>
      </c>
      <c r="D50" s="92" t="e">
        <f>(#REF!)*(#REF!)</f>
        <v>#REF!</v>
      </c>
      <c r="E50" s="92" t="e">
        <f>(#REF!)*(#REF!)</f>
        <v>#REF!</v>
      </c>
      <c r="F50" s="92" t="e">
        <f>(#REF!)*(#REF!)</f>
        <v>#REF!</v>
      </c>
      <c r="G50" s="92" t="e">
        <f>(#REF!)*(#REF!)</f>
        <v>#REF!</v>
      </c>
      <c r="H50" s="92" t="e">
        <f>(#REF!)*(#REF!)</f>
        <v>#REF!</v>
      </c>
      <c r="I50" s="92" t="e">
        <f>(#REF!)*(#REF!)</f>
        <v>#REF!</v>
      </c>
      <c r="J50" s="92" t="e">
        <f>(#REF!)*(#REF!)</f>
        <v>#REF!</v>
      </c>
      <c r="K50" s="92" t="e">
        <f>(#REF!)*(#REF!)</f>
        <v>#REF!</v>
      </c>
      <c r="L50" s="92" t="e">
        <f>(#REF!)*(#REF!)</f>
        <v>#REF!</v>
      </c>
      <c r="M50" s="92" t="e">
        <f>(#REF!)*(#REF!)</f>
        <v>#REF!</v>
      </c>
      <c r="N50" s="92" t="e">
        <f>(#REF!)*(#REF!)</f>
        <v>#REF!</v>
      </c>
      <c r="O50" s="92" t="e">
        <f>(#REF!)*(#REF!)</f>
        <v>#REF!</v>
      </c>
      <c r="P50" s="92" t="e">
        <f>(#REF!)*(#REF!)</f>
        <v>#REF!</v>
      </c>
      <c r="Q50" s="92" t="e">
        <f>(#REF!)*(#REF!)</f>
        <v>#REF!</v>
      </c>
      <c r="R50" s="92" t="e">
        <f>(#REF!)*(#REF!)</f>
        <v>#REF!</v>
      </c>
      <c r="S50" s="92" t="e">
        <f>(#REF!)*(#REF!)</f>
        <v>#REF!</v>
      </c>
      <c r="T50" s="92" t="e">
        <f>(#REF!)*(#REF!)</f>
        <v>#REF!</v>
      </c>
      <c r="U50" s="92" t="e">
        <f>(#REF!)*(#REF!)</f>
        <v>#REF!</v>
      </c>
      <c r="V50" s="92" t="e">
        <f>(#REF!)*(#REF!)</f>
        <v>#REF!</v>
      </c>
      <c r="W50" s="92" t="e">
        <f>(#REF!)*(#REF!)</f>
        <v>#REF!</v>
      </c>
      <c r="X50" s="92" t="e">
        <f>(#REF!)*(#REF!)</f>
        <v>#REF!</v>
      </c>
      <c r="Y50" s="92" t="e">
        <f>(#REF!)*(#REF!)</f>
        <v>#REF!</v>
      </c>
      <c r="Z50" s="92" t="e">
        <f>(#REF!)*(#REF!)</f>
        <v>#REF!</v>
      </c>
      <c r="AA50" s="92" t="e">
        <f>(#REF!)*(#REF!)</f>
        <v>#REF!</v>
      </c>
      <c r="AB50" s="163" t="e">
        <f t="shared" si="7"/>
        <v>#REF!</v>
      </c>
      <c r="AC50" s="162"/>
      <c r="AD50" s="100"/>
      <c r="AE50" s="100"/>
      <c r="AF50" s="100"/>
      <c r="AG50" s="100"/>
    </row>
    <row r="51" spans="1:33">
      <c r="A51" s="89"/>
      <c r="B51" s="92">
        <f t="shared" ref="B51:AA51" si="8">(C14)*(C14)</f>
        <v>588.0625</v>
      </c>
      <c r="C51" s="92">
        <f t="shared" si="8"/>
        <v>588.54759999999999</v>
      </c>
      <c r="D51" s="92">
        <f t="shared" si="8"/>
        <v>589.51840000000004</v>
      </c>
      <c r="E51" s="92">
        <f t="shared" si="8"/>
        <v>590.00409999999999</v>
      </c>
      <c r="F51" s="92">
        <f t="shared" si="8"/>
        <v>587.57759999999996</v>
      </c>
      <c r="G51" s="92">
        <f t="shared" si="8"/>
        <v>590.97609999999997</v>
      </c>
      <c r="H51" s="92">
        <f t="shared" si="8"/>
        <v>588.54759999999999</v>
      </c>
      <c r="I51" s="92">
        <f t="shared" si="8"/>
        <v>587.09289999999999</v>
      </c>
      <c r="J51" s="92">
        <f t="shared" si="8"/>
        <v>590.00409999999999</v>
      </c>
      <c r="K51" s="92">
        <f t="shared" si="8"/>
        <v>588.0625</v>
      </c>
      <c r="L51" s="92">
        <f t="shared" si="8"/>
        <v>0</v>
      </c>
      <c r="M51" s="92">
        <f t="shared" si="8"/>
        <v>0</v>
      </c>
      <c r="N51" s="92">
        <f t="shared" si="8"/>
        <v>0</v>
      </c>
      <c r="O51" s="92">
        <f t="shared" si="8"/>
        <v>0</v>
      </c>
      <c r="P51" s="92">
        <f t="shared" si="8"/>
        <v>0</v>
      </c>
      <c r="Q51" s="92">
        <f t="shared" si="8"/>
        <v>0</v>
      </c>
      <c r="R51" s="92">
        <f t="shared" si="8"/>
        <v>0</v>
      </c>
      <c r="S51" s="92">
        <f t="shared" si="8"/>
        <v>0</v>
      </c>
      <c r="T51" s="92">
        <f t="shared" si="8"/>
        <v>0</v>
      </c>
      <c r="U51" s="92">
        <f t="shared" si="8"/>
        <v>0</v>
      </c>
      <c r="V51" s="92">
        <f t="shared" si="8"/>
        <v>0</v>
      </c>
      <c r="W51" s="92">
        <f t="shared" si="8"/>
        <v>0</v>
      </c>
      <c r="X51" s="92">
        <f t="shared" si="8"/>
        <v>0</v>
      </c>
      <c r="Y51" s="92">
        <f t="shared" si="8"/>
        <v>0</v>
      </c>
      <c r="Z51" s="92">
        <f t="shared" si="8"/>
        <v>0</v>
      </c>
      <c r="AA51" s="92">
        <f t="shared" si="8"/>
        <v>0</v>
      </c>
      <c r="AB51" s="163">
        <f t="shared" si="7"/>
        <v>5888.3933999999999</v>
      </c>
      <c r="AC51" s="162"/>
      <c r="AD51" s="100"/>
      <c r="AE51" s="100"/>
      <c r="AF51" s="100"/>
      <c r="AG51" s="100"/>
    </row>
    <row r="52" spans="1:33">
      <c r="A52" s="89" t="s">
        <v>191</v>
      </c>
      <c r="B52" s="95"/>
      <c r="C52" s="95"/>
      <c r="D52" s="95"/>
      <c r="E52" s="96"/>
      <c r="F52" s="96"/>
      <c r="G52" s="96"/>
      <c r="H52" s="96"/>
      <c r="I52" s="96"/>
      <c r="J52" s="96"/>
      <c r="K52" s="96"/>
      <c r="L52" s="96"/>
      <c r="M52" s="96"/>
      <c r="N52" s="96"/>
      <c r="O52" s="96"/>
      <c r="P52" s="96"/>
      <c r="Q52" s="96"/>
      <c r="R52" s="96"/>
      <c r="S52" s="96"/>
      <c r="T52" s="96"/>
      <c r="U52" s="96"/>
      <c r="V52" s="96"/>
      <c r="W52" s="96"/>
      <c r="X52" s="96"/>
      <c r="Y52" s="96"/>
      <c r="Z52" s="96"/>
      <c r="AA52" s="96"/>
      <c r="AB52" s="89"/>
      <c r="AC52" s="162"/>
      <c r="AD52" s="100"/>
      <c r="AE52" s="100"/>
      <c r="AF52" s="100"/>
      <c r="AG52" s="100"/>
    </row>
    <row r="53" spans="1:33">
      <c r="A53" s="89" t="s">
        <v>259</v>
      </c>
      <c r="B53" s="92">
        <f t="shared" ref="B53:AA53" si="9">$S$4</f>
        <v>1.9104000000000001</v>
      </c>
      <c r="C53" s="92">
        <f t="shared" si="9"/>
        <v>1.9104000000000001</v>
      </c>
      <c r="D53" s="92">
        <f t="shared" si="9"/>
        <v>1.9104000000000001</v>
      </c>
      <c r="E53" s="92">
        <f t="shared" si="9"/>
        <v>1.9104000000000001</v>
      </c>
      <c r="F53" s="92">
        <f t="shared" si="9"/>
        <v>1.9104000000000001</v>
      </c>
      <c r="G53" s="92">
        <f t="shared" si="9"/>
        <v>1.9104000000000001</v>
      </c>
      <c r="H53" s="92">
        <f t="shared" si="9"/>
        <v>1.9104000000000001</v>
      </c>
      <c r="I53" s="92">
        <f t="shared" si="9"/>
        <v>1.9104000000000001</v>
      </c>
      <c r="J53" s="92">
        <f t="shared" si="9"/>
        <v>1.9104000000000001</v>
      </c>
      <c r="K53" s="92">
        <f t="shared" si="9"/>
        <v>1.9104000000000001</v>
      </c>
      <c r="L53" s="92">
        <f t="shared" si="9"/>
        <v>1.9104000000000001</v>
      </c>
      <c r="M53" s="92">
        <f t="shared" si="9"/>
        <v>1.9104000000000001</v>
      </c>
      <c r="N53" s="92">
        <f t="shared" si="9"/>
        <v>1.9104000000000001</v>
      </c>
      <c r="O53" s="92">
        <f t="shared" si="9"/>
        <v>1.9104000000000001</v>
      </c>
      <c r="P53" s="92">
        <f t="shared" si="9"/>
        <v>1.9104000000000001</v>
      </c>
      <c r="Q53" s="92">
        <f t="shared" si="9"/>
        <v>1.9104000000000001</v>
      </c>
      <c r="R53" s="92">
        <f t="shared" si="9"/>
        <v>1.9104000000000001</v>
      </c>
      <c r="S53" s="92">
        <f t="shared" si="9"/>
        <v>1.9104000000000001</v>
      </c>
      <c r="T53" s="92">
        <f t="shared" si="9"/>
        <v>1.9104000000000001</v>
      </c>
      <c r="U53" s="92">
        <f t="shared" si="9"/>
        <v>1.9104000000000001</v>
      </c>
      <c r="V53" s="92">
        <f t="shared" si="9"/>
        <v>1.9104000000000001</v>
      </c>
      <c r="W53" s="92">
        <f t="shared" si="9"/>
        <v>1.9104000000000001</v>
      </c>
      <c r="X53" s="92">
        <f t="shared" si="9"/>
        <v>1.9104000000000001</v>
      </c>
      <c r="Y53" s="92">
        <f t="shared" si="9"/>
        <v>1.9104000000000001</v>
      </c>
      <c r="Z53" s="92">
        <f t="shared" si="9"/>
        <v>1.9104000000000001</v>
      </c>
      <c r="AA53" s="92">
        <f t="shared" si="9"/>
        <v>1.9104000000000001</v>
      </c>
      <c r="AB53" s="89"/>
      <c r="AC53" s="162"/>
      <c r="AD53" s="100"/>
      <c r="AE53" s="100"/>
      <c r="AF53" s="100"/>
      <c r="AG53" s="100"/>
    </row>
    <row r="54" spans="1:33">
      <c r="A54" s="89" t="s">
        <v>260</v>
      </c>
      <c r="B54" s="93">
        <f t="shared" ref="B54:AA54" si="10">$S$5</f>
        <v>0.95519999999999905</v>
      </c>
      <c r="C54" s="93">
        <f t="shared" si="10"/>
        <v>0.95519999999999905</v>
      </c>
      <c r="D54" s="93">
        <f t="shared" si="10"/>
        <v>0.95519999999999905</v>
      </c>
      <c r="E54" s="93">
        <f t="shared" si="10"/>
        <v>0.95519999999999905</v>
      </c>
      <c r="F54" s="93">
        <f t="shared" si="10"/>
        <v>0.95519999999999905</v>
      </c>
      <c r="G54" s="93">
        <f t="shared" si="10"/>
        <v>0.95519999999999905</v>
      </c>
      <c r="H54" s="93">
        <f t="shared" si="10"/>
        <v>0.95519999999999905</v>
      </c>
      <c r="I54" s="93">
        <f t="shared" si="10"/>
        <v>0.95519999999999905</v>
      </c>
      <c r="J54" s="93">
        <f t="shared" si="10"/>
        <v>0.95519999999999905</v>
      </c>
      <c r="K54" s="93">
        <f t="shared" si="10"/>
        <v>0.95519999999999905</v>
      </c>
      <c r="L54" s="93">
        <f t="shared" si="10"/>
        <v>0.95519999999999905</v>
      </c>
      <c r="M54" s="93">
        <f t="shared" si="10"/>
        <v>0.95519999999999905</v>
      </c>
      <c r="N54" s="93">
        <f t="shared" si="10"/>
        <v>0.95519999999999905</v>
      </c>
      <c r="O54" s="93">
        <f t="shared" si="10"/>
        <v>0.95519999999999905</v>
      </c>
      <c r="P54" s="93">
        <f t="shared" si="10"/>
        <v>0.95519999999999905</v>
      </c>
      <c r="Q54" s="93">
        <f t="shared" si="10"/>
        <v>0.95519999999999905</v>
      </c>
      <c r="R54" s="93">
        <f t="shared" si="10"/>
        <v>0.95519999999999905</v>
      </c>
      <c r="S54" s="93">
        <f t="shared" si="10"/>
        <v>0.95519999999999905</v>
      </c>
      <c r="T54" s="93">
        <f t="shared" si="10"/>
        <v>0.95519999999999905</v>
      </c>
      <c r="U54" s="93">
        <f t="shared" si="10"/>
        <v>0.95519999999999905</v>
      </c>
      <c r="V54" s="93">
        <f t="shared" si="10"/>
        <v>0.95519999999999905</v>
      </c>
      <c r="W54" s="93">
        <f t="shared" si="10"/>
        <v>0.95519999999999905</v>
      </c>
      <c r="X54" s="93">
        <f t="shared" si="10"/>
        <v>0.95519999999999905</v>
      </c>
      <c r="Y54" s="93">
        <f t="shared" si="10"/>
        <v>0.95519999999999905</v>
      </c>
      <c r="Z54" s="93">
        <f t="shared" si="10"/>
        <v>0.95519999999999905</v>
      </c>
      <c r="AA54" s="93">
        <f t="shared" si="10"/>
        <v>0.95519999999999905</v>
      </c>
      <c r="AB54" s="89"/>
      <c r="AC54" s="162"/>
      <c r="AD54" s="100"/>
      <c r="AE54" s="100"/>
      <c r="AF54" s="100"/>
      <c r="AG54" s="100"/>
    </row>
    <row r="55" spans="1:33">
      <c r="A55" s="89" t="s">
        <v>261</v>
      </c>
      <c r="B55" s="94">
        <f t="shared" ref="B55:AA55" si="11">$S$6</f>
        <v>0</v>
      </c>
      <c r="C55" s="94">
        <f t="shared" si="11"/>
        <v>0</v>
      </c>
      <c r="D55" s="94">
        <f t="shared" si="11"/>
        <v>0</v>
      </c>
      <c r="E55" s="94">
        <f t="shared" si="11"/>
        <v>0</v>
      </c>
      <c r="F55" s="94">
        <f t="shared" si="11"/>
        <v>0</v>
      </c>
      <c r="G55" s="94">
        <f t="shared" si="11"/>
        <v>0</v>
      </c>
      <c r="H55" s="94">
        <f t="shared" si="11"/>
        <v>0</v>
      </c>
      <c r="I55" s="94">
        <f t="shared" si="11"/>
        <v>0</v>
      </c>
      <c r="J55" s="94">
        <f t="shared" si="11"/>
        <v>0</v>
      </c>
      <c r="K55" s="94">
        <f t="shared" si="11"/>
        <v>0</v>
      </c>
      <c r="L55" s="94">
        <f t="shared" si="11"/>
        <v>0</v>
      </c>
      <c r="M55" s="94">
        <f t="shared" si="11"/>
        <v>0</v>
      </c>
      <c r="N55" s="94">
        <f t="shared" si="11"/>
        <v>0</v>
      </c>
      <c r="O55" s="94">
        <f t="shared" si="11"/>
        <v>0</v>
      </c>
      <c r="P55" s="94">
        <f t="shared" si="11"/>
        <v>0</v>
      </c>
      <c r="Q55" s="94">
        <f t="shared" si="11"/>
        <v>0</v>
      </c>
      <c r="R55" s="94">
        <f t="shared" si="11"/>
        <v>0</v>
      </c>
      <c r="S55" s="94">
        <f t="shared" si="11"/>
        <v>0</v>
      </c>
      <c r="T55" s="94">
        <f t="shared" si="11"/>
        <v>0</v>
      </c>
      <c r="U55" s="94">
        <f t="shared" si="11"/>
        <v>0</v>
      </c>
      <c r="V55" s="94">
        <f t="shared" si="11"/>
        <v>0</v>
      </c>
      <c r="W55" s="94">
        <f t="shared" si="11"/>
        <v>0</v>
      </c>
      <c r="X55" s="94">
        <f t="shared" si="11"/>
        <v>0</v>
      </c>
      <c r="Y55" s="94">
        <f t="shared" si="11"/>
        <v>0</v>
      </c>
      <c r="Z55" s="94">
        <f t="shared" si="11"/>
        <v>0</v>
      </c>
      <c r="AA55" s="94">
        <f t="shared" si="11"/>
        <v>0</v>
      </c>
      <c r="AB55" s="89"/>
      <c r="AC55" s="162"/>
      <c r="AD55" s="100"/>
      <c r="AE55" s="100"/>
      <c r="AF55" s="100"/>
      <c r="AG55" s="100"/>
    </row>
    <row r="56" spans="1:33">
      <c r="A56" s="89"/>
      <c r="B56" s="95"/>
      <c r="C56" s="95"/>
      <c r="D56" s="95"/>
      <c r="E56" s="96"/>
      <c r="F56" s="96"/>
      <c r="G56" s="96"/>
      <c r="H56" s="96"/>
      <c r="I56" s="96"/>
      <c r="J56" s="96"/>
      <c r="K56" s="96"/>
      <c r="L56" s="96"/>
      <c r="M56" s="96"/>
      <c r="N56" s="96"/>
      <c r="O56" s="96"/>
      <c r="P56" s="96"/>
      <c r="Q56" s="96"/>
      <c r="R56" s="96"/>
      <c r="S56" s="96"/>
      <c r="T56" s="96"/>
      <c r="U56" s="96"/>
      <c r="V56" s="96"/>
      <c r="W56" s="96"/>
      <c r="X56" s="96"/>
      <c r="Y56" s="96"/>
      <c r="Z56" s="96"/>
      <c r="AA56" s="96"/>
      <c r="AB56" s="89"/>
      <c r="AC56" s="162"/>
      <c r="AD56" s="100"/>
      <c r="AE56" s="100"/>
      <c r="AF56" s="100"/>
      <c r="AG56" s="100"/>
    </row>
    <row r="57" spans="1:33">
      <c r="A57" s="89" t="s">
        <v>262</v>
      </c>
      <c r="B57" s="97">
        <f t="shared" ref="B57:AA57" si="12">$K$4</f>
        <v>24.53</v>
      </c>
      <c r="C57" s="97">
        <f t="shared" si="12"/>
        <v>24.53</v>
      </c>
      <c r="D57" s="97">
        <f t="shared" si="12"/>
        <v>24.53</v>
      </c>
      <c r="E57" s="97">
        <f t="shared" si="12"/>
        <v>24.53</v>
      </c>
      <c r="F57" s="97">
        <f t="shared" si="12"/>
        <v>24.53</v>
      </c>
      <c r="G57" s="97">
        <f t="shared" si="12"/>
        <v>24.53</v>
      </c>
      <c r="H57" s="97">
        <f t="shared" si="12"/>
        <v>24.53</v>
      </c>
      <c r="I57" s="97">
        <f t="shared" si="12"/>
        <v>24.53</v>
      </c>
      <c r="J57" s="97">
        <f t="shared" si="12"/>
        <v>24.53</v>
      </c>
      <c r="K57" s="97">
        <f t="shared" si="12"/>
        <v>24.53</v>
      </c>
      <c r="L57" s="97">
        <f t="shared" si="12"/>
        <v>24.53</v>
      </c>
      <c r="M57" s="97">
        <f t="shared" si="12"/>
        <v>24.53</v>
      </c>
      <c r="N57" s="97">
        <f t="shared" si="12"/>
        <v>24.53</v>
      </c>
      <c r="O57" s="97">
        <f t="shared" si="12"/>
        <v>24.53</v>
      </c>
      <c r="P57" s="97">
        <f t="shared" si="12"/>
        <v>24.53</v>
      </c>
      <c r="Q57" s="97">
        <f t="shared" si="12"/>
        <v>24.53</v>
      </c>
      <c r="R57" s="97">
        <f t="shared" si="12"/>
        <v>24.53</v>
      </c>
      <c r="S57" s="97">
        <f t="shared" si="12"/>
        <v>24.53</v>
      </c>
      <c r="T57" s="97">
        <f t="shared" si="12"/>
        <v>24.53</v>
      </c>
      <c r="U57" s="97">
        <f t="shared" si="12"/>
        <v>24.53</v>
      </c>
      <c r="V57" s="97">
        <f t="shared" si="12"/>
        <v>24.53</v>
      </c>
      <c r="W57" s="97">
        <f t="shared" si="12"/>
        <v>24.53</v>
      </c>
      <c r="X57" s="97">
        <f t="shared" si="12"/>
        <v>24.53</v>
      </c>
      <c r="Y57" s="97">
        <f t="shared" si="12"/>
        <v>24.53</v>
      </c>
      <c r="Z57" s="97">
        <f t="shared" si="12"/>
        <v>24.53</v>
      </c>
      <c r="AA57" s="97">
        <f t="shared" si="12"/>
        <v>24.53</v>
      </c>
      <c r="AB57" s="89"/>
      <c r="AC57" s="162"/>
      <c r="AD57" s="100"/>
      <c r="AE57" s="100"/>
      <c r="AF57" s="100"/>
      <c r="AG57" s="100"/>
    </row>
    <row r="58" spans="1:33">
      <c r="A58" s="89" t="s">
        <v>263</v>
      </c>
      <c r="B58" s="97">
        <f t="shared" ref="B58:AA58" si="13">$K$6</f>
        <v>24.03</v>
      </c>
      <c r="C58" s="97">
        <f t="shared" si="13"/>
        <v>24.03</v>
      </c>
      <c r="D58" s="97">
        <f t="shared" si="13"/>
        <v>24.03</v>
      </c>
      <c r="E58" s="97">
        <f t="shared" si="13"/>
        <v>24.03</v>
      </c>
      <c r="F58" s="97">
        <f t="shared" si="13"/>
        <v>24.03</v>
      </c>
      <c r="G58" s="97">
        <f t="shared" si="13"/>
        <v>24.03</v>
      </c>
      <c r="H58" s="97">
        <f t="shared" si="13"/>
        <v>24.03</v>
      </c>
      <c r="I58" s="97">
        <f t="shared" si="13"/>
        <v>24.03</v>
      </c>
      <c r="J58" s="97">
        <f t="shared" si="13"/>
        <v>24.03</v>
      </c>
      <c r="K58" s="97">
        <f t="shared" si="13"/>
        <v>24.03</v>
      </c>
      <c r="L58" s="97">
        <f t="shared" si="13"/>
        <v>24.03</v>
      </c>
      <c r="M58" s="97">
        <f t="shared" si="13"/>
        <v>24.03</v>
      </c>
      <c r="N58" s="97">
        <f t="shared" si="13"/>
        <v>24.03</v>
      </c>
      <c r="O58" s="97">
        <f t="shared" si="13"/>
        <v>24.03</v>
      </c>
      <c r="P58" s="97">
        <f t="shared" si="13"/>
        <v>24.03</v>
      </c>
      <c r="Q58" s="97">
        <f t="shared" si="13"/>
        <v>24.03</v>
      </c>
      <c r="R58" s="97">
        <f t="shared" si="13"/>
        <v>24.03</v>
      </c>
      <c r="S58" s="97">
        <f t="shared" si="13"/>
        <v>24.03</v>
      </c>
      <c r="T58" s="97">
        <f t="shared" si="13"/>
        <v>24.03</v>
      </c>
      <c r="U58" s="97">
        <f t="shared" si="13"/>
        <v>24.03</v>
      </c>
      <c r="V58" s="97">
        <f t="shared" si="13"/>
        <v>24.03</v>
      </c>
      <c r="W58" s="97">
        <f t="shared" si="13"/>
        <v>24.03</v>
      </c>
      <c r="X58" s="97">
        <f t="shared" si="13"/>
        <v>24.03</v>
      </c>
      <c r="Y58" s="97">
        <f t="shared" si="13"/>
        <v>24.03</v>
      </c>
      <c r="Z58" s="97">
        <f t="shared" si="13"/>
        <v>24.03</v>
      </c>
      <c r="AA58" s="97">
        <f t="shared" si="13"/>
        <v>24.03</v>
      </c>
      <c r="AB58" s="89"/>
      <c r="AC58" s="162"/>
      <c r="AD58" s="100"/>
      <c r="AE58" s="100"/>
      <c r="AF58" s="100"/>
      <c r="AG58" s="100"/>
    </row>
    <row r="59" spans="1:33">
      <c r="A59" s="98"/>
      <c r="B59" s="99"/>
      <c r="C59" s="99"/>
      <c r="D59" s="99"/>
      <c r="E59" s="99"/>
      <c r="F59" s="99"/>
      <c r="G59" s="99"/>
      <c r="H59" s="99"/>
      <c r="I59" s="99"/>
      <c r="J59" s="99"/>
      <c r="K59" s="99"/>
      <c r="L59" s="99"/>
      <c r="M59" s="99"/>
      <c r="N59" s="99"/>
      <c r="O59" s="99"/>
      <c r="P59" s="99"/>
      <c r="Q59" s="99"/>
      <c r="R59" s="99"/>
      <c r="S59" s="99"/>
      <c r="T59" s="99"/>
      <c r="U59" s="99"/>
      <c r="V59" s="99"/>
      <c r="W59" s="99"/>
      <c r="X59" s="99"/>
      <c r="Y59" s="99"/>
      <c r="Z59" s="99"/>
      <c r="AA59" s="99"/>
      <c r="AB59" s="98"/>
      <c r="AC59" s="164"/>
      <c r="AD59" s="100"/>
      <c r="AE59" s="100"/>
      <c r="AF59" s="100"/>
      <c r="AG59" s="100"/>
    </row>
    <row r="60" spans="1:33">
      <c r="A60" s="100"/>
      <c r="B60" s="100"/>
      <c r="C60" s="100"/>
      <c r="D60" s="100"/>
      <c r="E60" s="100"/>
      <c r="F60" s="100"/>
      <c r="G60" s="100"/>
      <c r="H60" s="100"/>
      <c r="I60" s="100"/>
      <c r="J60" s="100"/>
      <c r="K60" s="100"/>
      <c r="L60" s="100"/>
      <c r="M60" s="100"/>
      <c r="N60" s="100"/>
      <c r="O60" s="100"/>
      <c r="P60" s="100"/>
      <c r="Q60" s="100"/>
      <c r="R60" s="100"/>
      <c r="S60" s="100"/>
      <c r="T60" s="100"/>
      <c r="U60" s="100"/>
      <c r="V60" s="100"/>
      <c r="W60" s="100"/>
      <c r="X60" s="100"/>
      <c r="Y60" s="100"/>
      <c r="Z60" s="100"/>
      <c r="AA60" s="100"/>
      <c r="AB60" s="100"/>
      <c r="AC60" s="100"/>
      <c r="AD60" s="100"/>
      <c r="AE60" s="100"/>
      <c r="AF60" s="100"/>
      <c r="AG60" s="100"/>
    </row>
    <row r="61" spans="1:33">
      <c r="A61" s="100"/>
      <c r="B61" s="100"/>
      <c r="C61" s="100"/>
      <c r="D61" s="100"/>
      <c r="E61" s="100"/>
      <c r="F61" s="100"/>
      <c r="G61" s="100"/>
      <c r="H61" s="100"/>
      <c r="I61" s="100"/>
      <c r="J61" s="100"/>
      <c r="K61" s="100"/>
      <c r="L61" s="100"/>
      <c r="M61" s="100"/>
      <c r="N61" s="100"/>
      <c r="O61" s="100"/>
      <c r="P61" s="100"/>
      <c r="Q61" s="100"/>
      <c r="R61" s="100"/>
      <c r="S61" s="100"/>
      <c r="T61" s="100"/>
      <c r="U61" s="100"/>
      <c r="V61" s="100"/>
      <c r="W61" s="100"/>
      <c r="X61" s="100"/>
      <c r="Y61" s="100"/>
      <c r="Z61" s="100"/>
      <c r="AA61" s="100"/>
      <c r="AB61" s="100"/>
      <c r="AC61" s="100"/>
      <c r="AD61" s="100"/>
      <c r="AE61" s="100"/>
      <c r="AF61" s="100"/>
      <c r="AG61" s="100"/>
    </row>
    <row r="62" spans="1:33">
      <c r="A62" s="100"/>
      <c r="B62" s="100"/>
      <c r="C62" s="100"/>
      <c r="D62" s="100"/>
      <c r="E62" s="100"/>
      <c r="F62" s="100"/>
      <c r="G62" s="100"/>
      <c r="H62" s="100"/>
      <c r="I62" s="100"/>
      <c r="J62" s="100"/>
      <c r="K62" s="100"/>
      <c r="L62" s="100"/>
      <c r="M62" s="100"/>
      <c r="N62" s="100"/>
      <c r="O62" s="100"/>
      <c r="P62" s="100"/>
      <c r="Q62" s="100"/>
      <c r="R62" s="100"/>
      <c r="S62" s="100"/>
      <c r="T62" s="100"/>
      <c r="U62" s="100"/>
      <c r="V62" s="100"/>
      <c r="W62" s="100"/>
      <c r="X62" s="100"/>
      <c r="Y62" s="100"/>
      <c r="Z62" s="100"/>
      <c r="AA62" s="100"/>
      <c r="AB62" s="100"/>
      <c r="AC62" s="100"/>
      <c r="AD62" s="100"/>
      <c r="AE62" s="100"/>
      <c r="AF62" s="100"/>
      <c r="AG62" s="100"/>
    </row>
    <row r="63" spans="1:33">
      <c r="A63" s="100"/>
      <c r="B63" s="100"/>
      <c r="C63" s="100"/>
      <c r="D63" s="100"/>
      <c r="E63" s="100"/>
      <c r="F63" s="100"/>
      <c r="G63" s="100"/>
      <c r="H63" s="100"/>
      <c r="I63" s="100"/>
      <c r="J63" s="100"/>
      <c r="K63" s="100"/>
      <c r="L63" s="100"/>
      <c r="M63" s="100"/>
      <c r="N63" s="100"/>
      <c r="O63" s="100"/>
      <c r="P63" s="100"/>
      <c r="Q63" s="100"/>
      <c r="R63" s="100"/>
      <c r="S63" s="100"/>
      <c r="T63" s="100"/>
      <c r="U63" s="100"/>
      <c r="V63" s="100"/>
      <c r="W63" s="100"/>
      <c r="X63" s="100"/>
      <c r="Y63" s="100"/>
      <c r="Z63" s="100"/>
      <c r="AA63" s="100"/>
      <c r="AB63" s="100"/>
      <c r="AC63" s="100"/>
      <c r="AD63" s="100"/>
      <c r="AE63" s="100"/>
      <c r="AF63" s="100"/>
      <c r="AG63" s="100"/>
    </row>
    <row r="64" spans="1:33">
      <c r="A64" s="100"/>
      <c r="B64" s="100"/>
      <c r="C64" s="100"/>
      <c r="D64" s="100"/>
      <c r="E64" s="100"/>
      <c r="F64" s="100"/>
      <c r="G64" s="100"/>
      <c r="H64" s="100"/>
      <c r="I64" s="100"/>
      <c r="J64" s="100"/>
      <c r="K64" s="100"/>
      <c r="L64" s="100"/>
      <c r="M64" s="100"/>
      <c r="N64" s="100"/>
      <c r="O64" s="100"/>
      <c r="P64" s="100"/>
      <c r="Q64" s="100"/>
      <c r="R64" s="100"/>
      <c r="S64" s="100"/>
      <c r="T64" s="100"/>
      <c r="U64" s="100"/>
      <c r="V64" s="100"/>
      <c r="W64" s="100"/>
      <c r="X64" s="100"/>
      <c r="Y64" s="100"/>
      <c r="Z64" s="100"/>
      <c r="AA64" s="100"/>
      <c r="AB64" s="100"/>
      <c r="AC64" s="100"/>
      <c r="AD64" s="100"/>
      <c r="AE64" s="100"/>
      <c r="AF64" s="100"/>
      <c r="AG64" s="100"/>
    </row>
    <row r="65" spans="1:33">
      <c r="A65" s="100"/>
      <c r="B65" s="100"/>
      <c r="C65" s="100"/>
      <c r="D65" s="100"/>
      <c r="E65" s="100"/>
      <c r="F65" s="100"/>
      <c r="G65" s="100"/>
      <c r="H65" s="100"/>
      <c r="I65" s="100"/>
      <c r="J65" s="100"/>
      <c r="K65" s="100"/>
      <c r="L65" s="100"/>
      <c r="M65" s="100"/>
      <c r="N65" s="100"/>
      <c r="O65" s="100"/>
      <c r="P65" s="100"/>
      <c r="Q65" s="100"/>
      <c r="R65" s="100"/>
      <c r="S65" s="100"/>
      <c r="T65" s="100"/>
      <c r="U65" s="100"/>
      <c r="V65" s="100"/>
      <c r="W65" s="100"/>
      <c r="X65" s="100"/>
      <c r="Y65" s="100"/>
      <c r="Z65" s="100"/>
      <c r="AA65" s="100"/>
      <c r="AB65" s="100"/>
      <c r="AC65" s="100"/>
      <c r="AD65" s="100"/>
      <c r="AE65" s="100"/>
      <c r="AF65" s="100"/>
      <c r="AG65" s="100"/>
    </row>
    <row r="66" spans="1:33">
      <c r="A66" s="100"/>
      <c r="B66" s="100"/>
      <c r="C66" s="100"/>
      <c r="D66" s="100"/>
      <c r="E66" s="100"/>
      <c r="F66" s="100"/>
      <c r="G66" s="100"/>
      <c r="H66" s="100"/>
      <c r="I66" s="100"/>
      <c r="J66" s="100"/>
      <c r="K66" s="100"/>
      <c r="L66" s="100"/>
      <c r="M66" s="100"/>
      <c r="N66" s="100"/>
      <c r="O66" s="100"/>
      <c r="P66" s="100"/>
      <c r="Q66" s="100"/>
      <c r="R66" s="100"/>
      <c r="S66" s="100"/>
      <c r="T66" s="100"/>
      <c r="U66" s="100"/>
      <c r="V66" s="100"/>
      <c r="W66" s="100"/>
      <c r="X66" s="100"/>
      <c r="Y66" s="100"/>
      <c r="Z66" s="100"/>
      <c r="AA66" s="100"/>
      <c r="AB66" s="100"/>
      <c r="AC66" s="100"/>
      <c r="AD66" s="100"/>
      <c r="AE66" s="100"/>
      <c r="AF66" s="100"/>
      <c r="AG66" s="100"/>
    </row>
    <row r="67" spans="1:33">
      <c r="A67" s="100"/>
      <c r="B67" s="100"/>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row>
    <row r="68" spans="1:33">
      <c r="A68" s="100"/>
      <c r="B68" s="100"/>
      <c r="C68" s="100"/>
      <c r="D68" s="100"/>
      <c r="E68" s="100"/>
      <c r="F68" s="100"/>
      <c r="G68" s="100"/>
      <c r="H68" s="100"/>
      <c r="I68" s="100"/>
      <c r="J68" s="100"/>
      <c r="K68" s="100"/>
      <c r="L68" s="100"/>
      <c r="M68" s="100"/>
      <c r="N68" s="100"/>
      <c r="O68" s="100"/>
      <c r="P68" s="100"/>
      <c r="Q68" s="100"/>
      <c r="R68" s="100"/>
      <c r="S68" s="100"/>
      <c r="T68" s="100"/>
      <c r="U68" s="100"/>
      <c r="V68" s="100"/>
      <c r="W68" s="100"/>
      <c r="X68" s="100"/>
      <c r="Y68" s="100"/>
      <c r="Z68" s="100"/>
      <c r="AA68" s="100"/>
      <c r="AB68" s="100"/>
      <c r="AC68" s="100"/>
      <c r="AD68" s="100"/>
      <c r="AE68" s="100"/>
      <c r="AF68" s="100"/>
      <c r="AG68" s="100"/>
    </row>
    <row r="69" spans="1:33">
      <c r="A69" s="100"/>
      <c r="B69" s="100"/>
      <c r="C69" s="100"/>
      <c r="D69" s="100"/>
      <c r="E69" s="100"/>
      <c r="F69" s="100"/>
      <c r="G69" s="100"/>
      <c r="H69" s="100"/>
      <c r="I69" s="100"/>
      <c r="J69" s="100"/>
      <c r="K69" s="100"/>
      <c r="L69" s="100"/>
      <c r="M69" s="100"/>
      <c r="N69" s="100"/>
      <c r="O69" s="100"/>
      <c r="P69" s="100"/>
      <c r="Q69" s="100"/>
      <c r="R69" s="100"/>
      <c r="S69" s="100"/>
      <c r="T69" s="100"/>
      <c r="U69" s="100"/>
      <c r="V69" s="100"/>
      <c r="W69" s="100"/>
      <c r="X69" s="100"/>
      <c r="Y69" s="100"/>
      <c r="Z69" s="100"/>
      <c r="AA69" s="100"/>
      <c r="AB69" s="100"/>
      <c r="AC69" s="100"/>
      <c r="AD69" s="100"/>
      <c r="AE69" s="100"/>
      <c r="AF69" s="100"/>
      <c r="AG69" s="100"/>
    </row>
    <row r="70" spans="1:33">
      <c r="A70" s="100"/>
      <c r="B70" s="100"/>
      <c r="C70" s="100"/>
      <c r="D70" s="100"/>
      <c r="E70" s="100"/>
      <c r="F70" s="100"/>
      <c r="G70" s="100"/>
      <c r="H70" s="100"/>
      <c r="I70" s="100"/>
      <c r="J70" s="100"/>
      <c r="K70" s="100"/>
      <c r="L70" s="100"/>
      <c r="M70" s="100"/>
      <c r="N70" s="100"/>
      <c r="O70" s="100"/>
      <c r="P70" s="100"/>
      <c r="Q70" s="100"/>
      <c r="R70" s="100"/>
      <c r="S70" s="100"/>
      <c r="T70" s="100"/>
      <c r="U70" s="100"/>
      <c r="V70" s="100"/>
      <c r="W70" s="100"/>
      <c r="X70" s="100"/>
      <c r="Y70" s="100"/>
      <c r="Z70" s="100"/>
      <c r="AA70" s="100"/>
      <c r="AB70" s="100"/>
      <c r="AC70" s="100"/>
      <c r="AD70" s="100"/>
      <c r="AE70" s="100"/>
      <c r="AF70" s="100"/>
      <c r="AG70" s="100"/>
    </row>
    <row r="71" spans="1:33">
      <c r="A71" s="100"/>
      <c r="B71" s="100"/>
      <c r="C71" s="100"/>
      <c r="D71" s="100"/>
      <c r="E71" s="100"/>
      <c r="F71" s="100"/>
      <c r="G71" s="100"/>
      <c r="H71" s="100"/>
      <c r="I71" s="100"/>
      <c r="J71" s="100"/>
      <c r="K71" s="100"/>
      <c r="L71" s="100"/>
      <c r="M71" s="100"/>
      <c r="N71" s="100"/>
      <c r="O71" s="100"/>
      <c r="P71" s="100"/>
      <c r="Q71" s="100"/>
      <c r="R71" s="100"/>
      <c r="S71" s="100"/>
      <c r="T71" s="100"/>
      <c r="U71" s="100"/>
      <c r="V71" s="100"/>
      <c r="W71" s="100"/>
      <c r="X71" s="100"/>
      <c r="Y71" s="100"/>
      <c r="Z71" s="100"/>
      <c r="AA71" s="100"/>
      <c r="AB71" s="100"/>
      <c r="AC71" s="100"/>
      <c r="AD71" s="100"/>
      <c r="AE71" s="100"/>
      <c r="AF71" s="100"/>
      <c r="AG71" s="100"/>
    </row>
    <row r="72" spans="1:33">
      <c r="A72" s="100"/>
      <c r="B72" s="100"/>
      <c r="C72" s="100"/>
      <c r="D72" s="100"/>
      <c r="E72" s="100"/>
      <c r="F72" s="100"/>
      <c r="G72" s="100"/>
      <c r="H72" s="100"/>
      <c r="I72" s="100"/>
      <c r="J72" s="100"/>
      <c r="K72" s="100"/>
      <c r="L72" s="100"/>
      <c r="M72" s="100"/>
      <c r="N72" s="100"/>
      <c r="O72" s="100"/>
      <c r="P72" s="100"/>
      <c r="Q72" s="100"/>
      <c r="R72" s="100"/>
      <c r="S72" s="100"/>
      <c r="T72" s="100"/>
      <c r="U72" s="100"/>
      <c r="V72" s="100"/>
      <c r="W72" s="100"/>
      <c r="X72" s="100"/>
      <c r="Y72" s="100"/>
      <c r="Z72" s="100"/>
      <c r="AA72" s="100"/>
      <c r="AB72" s="100"/>
      <c r="AC72" s="100"/>
      <c r="AD72" s="100"/>
      <c r="AE72" s="100"/>
      <c r="AF72" s="100"/>
      <c r="AG72" s="100"/>
    </row>
    <row r="73" spans="1:33">
      <c r="A73" s="100"/>
      <c r="B73" s="100"/>
      <c r="C73" s="100"/>
      <c r="D73" s="100"/>
      <c r="E73" s="100"/>
      <c r="F73" s="100"/>
      <c r="G73" s="100"/>
      <c r="H73" s="100"/>
      <c r="I73" s="100"/>
      <c r="J73" s="100"/>
      <c r="K73" s="100"/>
      <c r="L73" s="100"/>
      <c r="M73" s="100"/>
      <c r="N73" s="100"/>
      <c r="O73" s="100"/>
      <c r="P73" s="100"/>
      <c r="Q73" s="100"/>
      <c r="R73" s="100"/>
      <c r="S73" s="100"/>
      <c r="T73" s="100"/>
      <c r="U73" s="100"/>
      <c r="V73" s="100"/>
      <c r="W73" s="100"/>
      <c r="X73" s="100"/>
      <c r="Y73" s="100"/>
      <c r="Z73" s="100"/>
      <c r="AA73" s="100"/>
      <c r="AB73" s="100"/>
      <c r="AC73" s="100"/>
      <c r="AD73" s="100"/>
      <c r="AE73" s="100"/>
      <c r="AF73" s="100"/>
      <c r="AG73" s="100"/>
    </row>
    <row r="74" spans="1:33">
      <c r="A74" s="100"/>
      <c r="B74" s="100"/>
      <c r="C74" s="100"/>
      <c r="D74" s="100"/>
      <c r="E74" s="100"/>
      <c r="F74" s="100"/>
      <c r="G74" s="100"/>
      <c r="H74" s="100"/>
      <c r="I74" s="100"/>
      <c r="J74" s="100"/>
      <c r="K74" s="100"/>
      <c r="L74" s="100"/>
      <c r="M74" s="100"/>
      <c r="N74" s="100"/>
      <c r="O74" s="100"/>
      <c r="P74" s="100"/>
      <c r="Q74" s="100"/>
      <c r="R74" s="100"/>
      <c r="S74" s="100"/>
      <c r="T74" s="100"/>
      <c r="U74" s="100"/>
      <c r="V74" s="100"/>
      <c r="W74" s="100"/>
      <c r="X74" s="100"/>
      <c r="Y74" s="100"/>
      <c r="Z74" s="100"/>
      <c r="AA74" s="100"/>
      <c r="AB74" s="100"/>
      <c r="AC74" s="100"/>
      <c r="AD74" s="100"/>
      <c r="AE74" s="100"/>
      <c r="AF74" s="100"/>
      <c r="AG74" s="100"/>
    </row>
    <row r="75" spans="1:33">
      <c r="A75" s="100"/>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100"/>
      <c r="AF75" s="100"/>
      <c r="AG75" s="100"/>
    </row>
    <row r="76" spans="1:33">
      <c r="A76" s="100"/>
      <c r="B76" s="100"/>
      <c r="C76" s="100"/>
      <c r="D76" s="100"/>
      <c r="E76" s="100"/>
      <c r="F76" s="100"/>
      <c r="G76" s="100"/>
      <c r="H76" s="100"/>
      <c r="I76" s="100"/>
      <c r="J76" s="100"/>
      <c r="K76" s="100"/>
      <c r="L76" s="100"/>
      <c r="M76" s="100"/>
      <c r="N76" s="100"/>
      <c r="O76" s="100"/>
      <c r="P76" s="100"/>
      <c r="Q76" s="100"/>
      <c r="R76" s="100"/>
      <c r="S76" s="100"/>
      <c r="T76" s="100"/>
      <c r="U76" s="100"/>
      <c r="V76" s="100"/>
      <c r="W76" s="100"/>
      <c r="X76" s="100"/>
      <c r="Y76" s="100"/>
      <c r="Z76" s="100"/>
      <c r="AA76" s="100"/>
      <c r="AB76" s="100"/>
      <c r="AC76" s="100"/>
      <c r="AD76" s="100"/>
      <c r="AE76" s="100"/>
      <c r="AF76" s="100"/>
      <c r="AG76" s="100"/>
    </row>
    <row r="77" spans="1:33">
      <c r="A77" s="100"/>
      <c r="B77" s="100"/>
      <c r="C77" s="100"/>
      <c r="D77" s="100"/>
      <c r="E77" s="100"/>
      <c r="F77" s="100"/>
      <c r="G77" s="100"/>
      <c r="H77" s="100"/>
      <c r="I77" s="100"/>
      <c r="J77" s="100"/>
      <c r="K77" s="100"/>
      <c r="L77" s="100"/>
      <c r="M77" s="100"/>
      <c r="N77" s="100"/>
      <c r="O77" s="100"/>
      <c r="P77" s="100"/>
      <c r="Q77" s="100"/>
      <c r="R77" s="100"/>
      <c r="S77" s="100"/>
      <c r="T77" s="100"/>
      <c r="U77" s="100"/>
      <c r="V77" s="100"/>
      <c r="W77" s="100"/>
      <c r="X77" s="100"/>
      <c r="Y77" s="100"/>
      <c r="Z77" s="100"/>
      <c r="AA77" s="100"/>
      <c r="AB77" s="100"/>
      <c r="AC77" s="100"/>
      <c r="AD77" s="100"/>
      <c r="AE77" s="100"/>
      <c r="AF77" s="100"/>
      <c r="AG77" s="100"/>
    </row>
    <row r="78" spans="1:33">
      <c r="A78" s="100"/>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100"/>
      <c r="AF78" s="100"/>
      <c r="AG78" s="100"/>
    </row>
    <row r="79" spans="1:33">
      <c r="A79" s="100"/>
      <c r="B79" s="100"/>
      <c r="C79" s="100"/>
      <c r="D79" s="100"/>
      <c r="E79" s="100"/>
      <c r="F79" s="100"/>
      <c r="G79" s="100"/>
      <c r="H79" s="100"/>
      <c r="I79" s="100"/>
      <c r="J79" s="100"/>
      <c r="K79" s="100"/>
      <c r="L79" s="100"/>
      <c r="M79" s="100"/>
      <c r="N79" s="100"/>
      <c r="O79" s="100"/>
      <c r="P79" s="100"/>
      <c r="Q79" s="100"/>
      <c r="R79" s="100"/>
      <c r="S79" s="100"/>
      <c r="T79" s="100"/>
      <c r="U79" s="100"/>
      <c r="V79" s="100"/>
      <c r="W79" s="100"/>
      <c r="X79" s="100"/>
      <c r="Y79" s="100"/>
      <c r="Z79" s="100"/>
      <c r="AA79" s="100"/>
      <c r="AB79" s="100"/>
      <c r="AC79" s="100"/>
      <c r="AD79" s="100"/>
      <c r="AE79" s="100"/>
      <c r="AF79" s="100"/>
      <c r="AG79" s="100"/>
    </row>
    <row r="80" spans="1:33">
      <c r="A80" s="100"/>
      <c r="B80" s="100"/>
      <c r="C80" s="100"/>
      <c r="D80" s="100"/>
      <c r="E80" s="100"/>
      <c r="F80" s="100"/>
      <c r="G80" s="100"/>
      <c r="H80" s="100"/>
      <c r="I80" s="100"/>
      <c r="J80" s="100"/>
      <c r="K80" s="100"/>
      <c r="L80" s="100"/>
      <c r="M80" s="100"/>
      <c r="N80" s="100"/>
      <c r="O80" s="100"/>
      <c r="P80" s="100"/>
      <c r="Q80" s="100"/>
      <c r="R80" s="100"/>
      <c r="S80" s="100"/>
      <c r="T80" s="100"/>
      <c r="U80" s="100"/>
      <c r="V80" s="100"/>
      <c r="W80" s="100"/>
      <c r="X80" s="100"/>
      <c r="Y80" s="100"/>
      <c r="Z80" s="100"/>
      <c r="AA80" s="100"/>
      <c r="AB80" s="100"/>
      <c r="AC80" s="100"/>
      <c r="AD80" s="100"/>
      <c r="AE80" s="100"/>
      <c r="AF80" s="100"/>
      <c r="AG80" s="100"/>
    </row>
    <row r="81" spans="1:33">
      <c r="A81" s="100"/>
      <c r="B81" s="100"/>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row>
    <row r="82" spans="1:33">
      <c r="A82" s="100"/>
      <c r="B82" s="100"/>
      <c r="C82" s="100"/>
      <c r="D82" s="100"/>
      <c r="E82" s="100"/>
      <c r="F82" s="100"/>
      <c r="G82" s="100"/>
      <c r="H82" s="100"/>
      <c r="I82" s="100"/>
      <c r="J82" s="100"/>
      <c r="K82" s="100"/>
      <c r="L82" s="100"/>
      <c r="M82" s="100"/>
      <c r="N82" s="100"/>
      <c r="O82" s="100"/>
      <c r="P82" s="100"/>
      <c r="Q82" s="100"/>
      <c r="R82" s="100"/>
      <c r="S82" s="100"/>
      <c r="T82" s="100"/>
      <c r="U82" s="100"/>
      <c r="V82" s="100"/>
      <c r="W82" s="100"/>
      <c r="X82" s="100"/>
      <c r="Y82" s="100"/>
      <c r="Z82" s="100"/>
      <c r="AA82" s="100"/>
      <c r="AB82" s="100"/>
      <c r="AC82" s="100"/>
      <c r="AD82" s="100"/>
      <c r="AE82" s="100"/>
      <c r="AF82" s="100"/>
      <c r="AG82" s="100"/>
    </row>
    <row r="83" spans="1:33">
      <c r="A83" s="100"/>
      <c r="B83" s="100"/>
      <c r="C83" s="100"/>
      <c r="D83" s="100"/>
      <c r="E83" s="100"/>
      <c r="F83" s="100"/>
      <c r="G83" s="100"/>
      <c r="H83" s="100"/>
      <c r="I83" s="100"/>
      <c r="J83" s="100"/>
      <c r="K83" s="100"/>
      <c r="L83" s="100"/>
      <c r="M83" s="100"/>
      <c r="N83" s="100"/>
      <c r="O83" s="100"/>
      <c r="P83" s="100"/>
      <c r="Q83" s="100"/>
      <c r="R83" s="100"/>
      <c r="S83" s="100"/>
      <c r="T83" s="100"/>
      <c r="U83" s="100"/>
      <c r="V83" s="100"/>
      <c r="W83" s="100"/>
      <c r="X83" s="100"/>
      <c r="Y83" s="100"/>
      <c r="Z83" s="100"/>
      <c r="AA83" s="100"/>
      <c r="AB83" s="100"/>
      <c r="AC83" s="100"/>
      <c r="AD83" s="100"/>
      <c r="AE83" s="100"/>
      <c r="AF83" s="100"/>
      <c r="AG83" s="100"/>
    </row>
    <row r="84" spans="1:33">
      <c r="A84" s="100"/>
      <c r="B84" s="100"/>
      <c r="C84" s="100"/>
      <c r="D84" s="100"/>
      <c r="E84" s="100"/>
      <c r="F84" s="100"/>
      <c r="G84" s="100"/>
      <c r="H84" s="100"/>
      <c r="I84" s="100"/>
      <c r="J84" s="100"/>
      <c r="K84" s="100"/>
      <c r="L84" s="100"/>
      <c r="M84" s="100"/>
      <c r="N84" s="100"/>
      <c r="O84" s="100"/>
      <c r="P84" s="100"/>
      <c r="Q84" s="100"/>
      <c r="R84" s="100"/>
      <c r="S84" s="100"/>
      <c r="T84" s="100"/>
      <c r="U84" s="100"/>
      <c r="V84" s="100"/>
      <c r="W84" s="100"/>
      <c r="X84" s="100"/>
      <c r="Y84" s="100"/>
      <c r="Z84" s="100"/>
      <c r="AA84" s="100"/>
      <c r="AB84" s="100"/>
      <c r="AC84" s="100"/>
      <c r="AD84" s="100"/>
      <c r="AE84" s="100"/>
      <c r="AF84" s="100"/>
      <c r="AG84" s="100"/>
    </row>
    <row r="85" spans="1:33">
      <c r="A85" s="100"/>
      <c r="B85" s="100"/>
      <c r="C85" s="100"/>
      <c r="D85" s="100"/>
      <c r="E85" s="100"/>
      <c r="F85" s="100"/>
      <c r="G85" s="100"/>
      <c r="H85" s="100"/>
      <c r="I85" s="100"/>
      <c r="J85" s="100"/>
      <c r="K85" s="100"/>
      <c r="L85" s="100"/>
      <c r="M85" s="100"/>
      <c r="N85" s="100"/>
      <c r="O85" s="100"/>
      <c r="P85" s="100"/>
      <c r="Q85" s="100"/>
      <c r="R85" s="100"/>
      <c r="S85" s="100"/>
      <c r="T85" s="100"/>
      <c r="U85" s="100"/>
      <c r="V85" s="100"/>
      <c r="W85" s="100"/>
      <c r="X85" s="100"/>
      <c r="Y85" s="100"/>
      <c r="Z85" s="100"/>
      <c r="AA85" s="100"/>
      <c r="AB85" s="100"/>
      <c r="AC85" s="100"/>
      <c r="AD85" s="100"/>
      <c r="AE85" s="100"/>
      <c r="AF85" s="100"/>
      <c r="AG85" s="100"/>
    </row>
    <row r="86" spans="1:33">
      <c r="A86" s="100"/>
      <c r="B86" s="100"/>
      <c r="C86" s="100"/>
      <c r="D86" s="100"/>
      <c r="E86" s="100"/>
      <c r="F86" s="100"/>
      <c r="G86" s="100"/>
      <c r="H86" s="100"/>
      <c r="I86" s="100"/>
      <c r="J86" s="100"/>
      <c r="K86" s="100"/>
      <c r="L86" s="100"/>
      <c r="M86" s="100"/>
      <c r="N86" s="100"/>
      <c r="O86" s="100"/>
      <c r="P86" s="100"/>
      <c r="Q86" s="100"/>
      <c r="R86" s="100"/>
      <c r="S86" s="100"/>
      <c r="T86" s="100"/>
      <c r="U86" s="100"/>
      <c r="V86" s="100"/>
      <c r="W86" s="100"/>
      <c r="X86" s="100"/>
      <c r="Y86" s="100"/>
      <c r="Z86" s="100"/>
      <c r="AA86" s="100"/>
      <c r="AB86" s="100"/>
      <c r="AC86" s="100"/>
      <c r="AD86" s="100"/>
      <c r="AE86" s="100"/>
      <c r="AF86" s="100"/>
      <c r="AG86" s="100"/>
    </row>
    <row r="87" spans="1:33">
      <c r="A87" s="100"/>
      <c r="B87" s="100"/>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row>
    <row r="88" spans="1:33">
      <c r="A88" s="100"/>
      <c r="B88" s="100"/>
      <c r="C88" s="100"/>
      <c r="D88" s="100"/>
      <c r="E88" s="100"/>
      <c r="F88" s="100"/>
      <c r="G88" s="100"/>
      <c r="H88" s="100"/>
      <c r="I88" s="100"/>
      <c r="J88" s="100"/>
      <c r="K88" s="100"/>
      <c r="L88" s="100"/>
      <c r="M88" s="100"/>
      <c r="N88" s="100"/>
      <c r="O88" s="100"/>
      <c r="P88" s="100"/>
      <c r="Q88" s="100"/>
      <c r="R88" s="100"/>
      <c r="S88" s="100"/>
      <c r="T88" s="100"/>
      <c r="U88" s="100"/>
      <c r="V88" s="100"/>
      <c r="W88" s="100"/>
      <c r="X88" s="100"/>
      <c r="Y88" s="100"/>
      <c r="Z88" s="100"/>
      <c r="AA88" s="100"/>
      <c r="AB88" s="100"/>
      <c r="AC88" s="100"/>
      <c r="AD88" s="100"/>
      <c r="AE88" s="100"/>
      <c r="AF88" s="100"/>
      <c r="AG88" s="100"/>
    </row>
    <row r="89" spans="1:33">
      <c r="A89" s="84"/>
      <c r="B89" s="84"/>
      <c r="C89" s="84"/>
      <c r="D89" s="84"/>
      <c r="E89" s="84"/>
      <c r="F89" s="84"/>
      <c r="G89" s="100"/>
      <c r="H89" s="100"/>
      <c r="I89" s="100"/>
      <c r="J89" s="100"/>
      <c r="K89" s="100"/>
      <c r="L89" s="100"/>
      <c r="M89" s="100"/>
      <c r="N89" s="100"/>
      <c r="O89" s="100"/>
      <c r="P89" s="100"/>
      <c r="Q89" s="100"/>
      <c r="R89" s="100"/>
      <c r="S89" s="100"/>
      <c r="T89" s="100"/>
      <c r="U89" s="100"/>
      <c r="V89" s="100"/>
      <c r="W89" s="100"/>
      <c r="X89" s="100"/>
      <c r="Y89" s="100"/>
      <c r="Z89" s="100"/>
      <c r="AA89" s="100"/>
      <c r="AB89" s="100"/>
      <c r="AC89" s="100"/>
      <c r="AD89" s="100"/>
      <c r="AE89" s="100"/>
      <c r="AF89" s="100"/>
      <c r="AG89" s="100"/>
    </row>
    <row r="90" spans="1:33">
      <c r="A90" s="165"/>
      <c r="B90" s="166"/>
      <c r="C90" s="167"/>
      <c r="D90" s="167"/>
      <c r="E90" s="167"/>
      <c r="F90" s="84"/>
      <c r="G90" s="100"/>
      <c r="H90" s="100"/>
      <c r="I90" s="100"/>
      <c r="J90" s="100"/>
      <c r="K90" s="100"/>
      <c r="L90" s="100"/>
      <c r="M90" s="100"/>
      <c r="N90" s="100"/>
      <c r="O90" s="100"/>
      <c r="P90" s="100"/>
      <c r="Q90" s="100"/>
      <c r="R90" s="100"/>
      <c r="S90" s="100"/>
      <c r="T90" s="100"/>
      <c r="U90" s="100"/>
      <c r="V90" s="100"/>
      <c r="W90" s="100"/>
      <c r="X90" s="100"/>
      <c r="Y90" s="100"/>
      <c r="Z90" s="100"/>
      <c r="AA90" s="100"/>
      <c r="AB90" s="100"/>
      <c r="AC90" s="100"/>
      <c r="AD90" s="100"/>
      <c r="AE90" s="100"/>
      <c r="AF90" s="100"/>
      <c r="AG90" s="100"/>
    </row>
    <row r="91" spans="1:33">
      <c r="A91" s="167"/>
      <c r="B91" s="167"/>
      <c r="C91" s="167"/>
      <c r="D91" s="167"/>
      <c r="E91" s="167"/>
      <c r="F91" s="84"/>
      <c r="G91" s="100"/>
      <c r="H91" s="100"/>
      <c r="I91" s="100"/>
      <c r="J91" s="100"/>
      <c r="K91" s="100"/>
      <c r="L91" s="100"/>
      <c r="M91" s="100"/>
      <c r="N91" s="100"/>
      <c r="O91" s="100"/>
      <c r="P91" s="100"/>
      <c r="Q91" s="100"/>
      <c r="R91" s="100"/>
      <c r="S91" s="100"/>
      <c r="T91" s="100"/>
      <c r="U91" s="100"/>
      <c r="V91" s="100"/>
      <c r="W91" s="100"/>
      <c r="X91" s="100"/>
      <c r="Y91" s="100"/>
      <c r="Z91" s="100"/>
      <c r="AA91" s="100"/>
      <c r="AB91" s="100"/>
      <c r="AC91" s="100"/>
      <c r="AD91" s="100"/>
      <c r="AE91" s="100"/>
      <c r="AF91" s="100"/>
      <c r="AG91" s="100"/>
    </row>
    <row r="92" spans="1:33">
      <c r="A92" s="167"/>
      <c r="B92" s="167"/>
      <c r="C92" s="167"/>
      <c r="D92" s="167"/>
      <c r="E92" s="167"/>
      <c r="F92" s="84"/>
      <c r="G92" s="100"/>
      <c r="H92" s="100"/>
      <c r="I92" s="100"/>
      <c r="J92" s="100"/>
      <c r="K92" s="100"/>
      <c r="L92" s="100"/>
      <c r="M92" s="100"/>
      <c r="N92" s="100"/>
      <c r="O92" s="100"/>
      <c r="P92" s="100"/>
      <c r="Q92" s="100"/>
      <c r="R92" s="100"/>
      <c r="S92" s="100"/>
      <c r="T92" s="100"/>
      <c r="U92" s="100"/>
      <c r="V92" s="100"/>
      <c r="W92" s="100"/>
      <c r="X92" s="100"/>
      <c r="Y92" s="100"/>
      <c r="Z92" s="100"/>
      <c r="AA92" s="100"/>
      <c r="AB92" s="100"/>
      <c r="AC92" s="100"/>
      <c r="AD92" s="100"/>
      <c r="AE92" s="100"/>
      <c r="AF92" s="100"/>
      <c r="AG92" s="100"/>
    </row>
    <row r="93" spans="1:33">
      <c r="A93" s="167"/>
      <c r="B93" s="167"/>
      <c r="C93" s="167"/>
      <c r="D93" s="167"/>
      <c r="E93" s="167"/>
      <c r="F93" s="84"/>
      <c r="G93" s="100"/>
      <c r="H93" s="100"/>
      <c r="I93" s="100"/>
      <c r="J93" s="100"/>
      <c r="K93" s="100"/>
      <c r="L93" s="100"/>
      <c r="M93" s="100"/>
      <c r="N93" s="100"/>
      <c r="O93" s="100"/>
      <c r="P93" s="100"/>
      <c r="Q93" s="100"/>
      <c r="R93" s="100"/>
      <c r="S93" s="100"/>
      <c r="T93" s="100"/>
      <c r="U93" s="100"/>
      <c r="V93" s="100"/>
      <c r="W93" s="100"/>
      <c r="X93" s="100"/>
      <c r="Y93" s="100"/>
      <c r="Z93" s="100"/>
      <c r="AA93" s="100"/>
      <c r="AB93" s="100"/>
      <c r="AC93" s="100"/>
      <c r="AD93" s="100"/>
      <c r="AE93" s="100"/>
      <c r="AF93" s="100"/>
      <c r="AG93" s="100"/>
    </row>
    <row r="94" spans="1:33">
      <c r="A94" s="167"/>
      <c r="B94" s="167"/>
      <c r="C94" s="167"/>
      <c r="D94" s="167"/>
      <c r="E94" s="167"/>
      <c r="F94" s="123"/>
    </row>
    <row r="95" spans="1:33">
      <c r="A95" s="167"/>
      <c r="B95" s="167"/>
      <c r="C95" s="167"/>
      <c r="D95" s="167"/>
      <c r="E95" s="167"/>
      <c r="F95" s="123"/>
    </row>
    <row r="96" spans="1:33">
      <c r="A96" s="167"/>
      <c r="B96" s="167"/>
      <c r="C96" s="167"/>
      <c r="D96" s="167"/>
      <c r="E96" s="167"/>
      <c r="F96" s="123"/>
    </row>
    <row r="97" spans="1:6">
      <c r="A97" s="167"/>
      <c r="B97" s="167"/>
      <c r="C97" s="167"/>
      <c r="D97" s="167"/>
      <c r="E97" s="167"/>
      <c r="F97" s="123"/>
    </row>
    <row r="98" spans="1:6">
      <c r="A98" s="167"/>
      <c r="B98" s="167"/>
      <c r="C98" s="167"/>
      <c r="D98" s="167"/>
      <c r="E98" s="167"/>
      <c r="F98" s="123"/>
    </row>
    <row r="99" spans="1:6">
      <c r="A99" s="167"/>
      <c r="B99" s="167"/>
      <c r="C99" s="167"/>
      <c r="D99" s="167"/>
      <c r="E99" s="167"/>
      <c r="F99" s="123"/>
    </row>
    <row r="100" spans="1:6">
      <c r="A100" s="167"/>
      <c r="B100" s="167"/>
      <c r="C100" s="167"/>
      <c r="D100" s="167"/>
      <c r="E100" s="167"/>
      <c r="F100" s="123"/>
    </row>
    <row r="101" spans="1:6">
      <c r="A101" s="167"/>
      <c r="B101" s="167"/>
      <c r="C101" s="167"/>
      <c r="D101" s="167"/>
      <c r="E101" s="167"/>
      <c r="F101" s="123"/>
    </row>
    <row r="102" spans="1:6" s="42" customFormat="1">
      <c r="A102" s="168"/>
      <c r="B102" s="168"/>
      <c r="C102" s="168"/>
      <c r="D102" s="168"/>
      <c r="E102" s="168"/>
      <c r="F102" s="169"/>
    </row>
    <row r="103" spans="1:6" s="42" customFormat="1">
      <c r="A103" s="168"/>
      <c r="B103" s="168"/>
      <c r="C103" s="168"/>
      <c r="D103" s="168"/>
      <c r="E103" s="168"/>
      <c r="F103" s="169"/>
    </row>
    <row r="104" spans="1:6" s="42" customFormat="1">
      <c r="A104" s="168"/>
      <c r="B104" s="168"/>
      <c r="C104" s="168"/>
      <c r="D104" s="168"/>
      <c r="E104" s="168"/>
      <c r="F104" s="169"/>
    </row>
    <row r="105" spans="1:6" s="42" customFormat="1">
      <c r="A105" s="170"/>
      <c r="B105" s="170"/>
      <c r="C105" s="170"/>
      <c r="D105" s="170"/>
      <c r="E105" s="170"/>
      <c r="F105" s="169"/>
    </row>
    <row r="106" spans="1:6" s="42" customFormat="1">
      <c r="A106" s="170"/>
      <c r="B106" s="170"/>
      <c r="C106" s="170"/>
      <c r="D106" s="170"/>
      <c r="E106" s="170"/>
      <c r="F106" s="169"/>
    </row>
    <row r="107" spans="1:6" s="42" customFormat="1">
      <c r="A107" s="169"/>
      <c r="B107" s="169"/>
      <c r="C107" s="169"/>
      <c r="D107" s="169"/>
      <c r="E107" s="169"/>
      <c r="F107" s="169"/>
    </row>
    <row r="108" spans="1:6" s="42" customFormat="1"/>
    <row r="109" spans="1:6" s="42" customFormat="1"/>
    <row r="110" spans="1:6" s="42" customFormat="1"/>
    <row r="111" spans="1:6" s="42" customFormat="1"/>
    <row r="112" spans="1:6" s="42" customFormat="1"/>
    <row r="113" s="42" customFormat="1"/>
    <row r="114" s="42" customFormat="1"/>
    <row r="115" s="42" customFormat="1"/>
    <row r="116" s="42" customFormat="1"/>
    <row r="117" s="42" customFormat="1"/>
    <row r="118" s="42" customFormat="1"/>
    <row r="119" s="42" customFormat="1"/>
    <row r="120" s="42" customFormat="1"/>
    <row r="121" s="42" customFormat="1"/>
    <row r="122" s="42" customFormat="1"/>
    <row r="123" s="42" customFormat="1"/>
    <row r="124" s="42" customFormat="1"/>
    <row r="125" s="42" customFormat="1"/>
    <row r="126" s="42" customFormat="1"/>
    <row r="127" s="42" customFormat="1"/>
    <row r="128" s="42" customFormat="1"/>
    <row r="129" s="42" customFormat="1"/>
    <row r="130" s="42" customFormat="1"/>
    <row r="131" s="42" customFormat="1"/>
    <row r="132" s="42" customFormat="1"/>
    <row r="133" s="42" customFormat="1"/>
    <row r="134" s="42" customFormat="1"/>
    <row r="135" s="42" customFormat="1"/>
    <row r="136" s="42" customFormat="1"/>
    <row r="137" s="42" customFormat="1"/>
    <row r="138" s="42" customFormat="1"/>
    <row r="139" s="42" customFormat="1"/>
    <row r="140" s="42" customFormat="1"/>
    <row r="141" s="42" customFormat="1"/>
    <row r="142" s="42" customFormat="1"/>
    <row r="143" s="42" customFormat="1"/>
    <row r="144" s="42" customFormat="1"/>
    <row r="145" s="42" customFormat="1"/>
    <row r="146" s="42" customFormat="1"/>
    <row r="147" s="42" customFormat="1"/>
    <row r="148" s="42" customFormat="1"/>
    <row r="149" s="42" customFormat="1"/>
    <row r="150" s="42" customFormat="1"/>
    <row r="151" s="42" customFormat="1"/>
    <row r="152" s="42" customFormat="1"/>
    <row r="153" s="42" customFormat="1"/>
    <row r="154" s="42" customFormat="1"/>
    <row r="155" s="42" customFormat="1"/>
    <row r="156" s="42" customFormat="1"/>
    <row r="157" s="42" customFormat="1"/>
    <row r="158" s="42" customFormat="1"/>
    <row r="159" s="42" customFormat="1"/>
    <row r="160" s="42" customFormat="1"/>
    <row r="161" s="42" customFormat="1"/>
    <row r="162" s="42" customFormat="1"/>
    <row r="163" s="42" customFormat="1"/>
    <row r="164" s="42" customFormat="1"/>
    <row r="165" s="42" customFormat="1"/>
    <row r="166" s="42" customFormat="1"/>
    <row r="167" s="42" customFormat="1"/>
    <row r="168" s="42" customFormat="1"/>
    <row r="169" s="42" customFormat="1"/>
    <row r="170" s="42" customFormat="1"/>
    <row r="171" s="42" customFormat="1"/>
    <row r="172" s="42" customFormat="1"/>
    <row r="173" s="42" customFormat="1"/>
    <row r="174" s="42" customFormat="1"/>
    <row r="175" s="42" customFormat="1"/>
    <row r="176" s="42" customFormat="1"/>
    <row r="177" s="42" customFormat="1"/>
    <row r="178" s="42" customFormat="1"/>
    <row r="179" s="42" customFormat="1"/>
    <row r="180" s="42" customFormat="1"/>
    <row r="181" s="42" customFormat="1"/>
    <row r="182" s="42" customFormat="1"/>
    <row r="183" s="42" customFormat="1"/>
    <row r="184" s="42" customFormat="1"/>
    <row r="185" s="42" customFormat="1"/>
    <row r="186" s="42" customFormat="1"/>
    <row r="187" s="42" customFormat="1"/>
    <row r="188" s="42" customFormat="1"/>
    <row r="189" s="42" customFormat="1"/>
    <row r="190" s="42" customFormat="1"/>
    <row r="191" s="42" customFormat="1"/>
    <row r="192" s="42" customFormat="1"/>
    <row r="193" s="42" customFormat="1"/>
    <row r="194" s="42" customFormat="1"/>
    <row r="195" s="42" customFormat="1"/>
    <row r="196" s="42" customFormat="1"/>
    <row r="197" s="42" customFormat="1"/>
    <row r="198" s="42" customFormat="1"/>
    <row r="199" s="42" customFormat="1"/>
    <row r="200" s="42" customFormat="1"/>
    <row r="201" s="42" customFormat="1"/>
    <row r="202" s="42" customFormat="1"/>
    <row r="203" s="42" customFormat="1"/>
    <row r="204" s="42" customFormat="1"/>
    <row r="205" s="42" customFormat="1"/>
    <row r="206" s="42" customFormat="1"/>
    <row r="207" s="42" customFormat="1"/>
    <row r="208" s="42" customFormat="1"/>
    <row r="209" s="42" customFormat="1"/>
    <row r="210" s="42" customFormat="1"/>
    <row r="211" s="42" customFormat="1"/>
    <row r="212" s="42" customFormat="1"/>
    <row r="213" s="42" customFormat="1"/>
    <row r="214" s="42" customFormat="1"/>
    <row r="215" s="42" customFormat="1"/>
    <row r="216" s="42" customFormat="1"/>
    <row r="217" s="42" customFormat="1"/>
    <row r="218" s="42" customFormat="1"/>
    <row r="219" s="42" customFormat="1"/>
    <row r="220" s="42" customFormat="1"/>
    <row r="221" s="42" customFormat="1"/>
    <row r="222" s="42" customFormat="1"/>
    <row r="223" s="42" customFormat="1"/>
    <row r="224" s="42" customFormat="1"/>
    <row r="225" s="42" customFormat="1"/>
    <row r="226" s="42" customFormat="1"/>
    <row r="227" s="42" customFormat="1"/>
    <row r="228" s="42" customFormat="1"/>
    <row r="229" s="42" customFormat="1"/>
    <row r="230" s="42" customFormat="1"/>
    <row r="231" s="42" customFormat="1"/>
    <row r="232" s="42" customFormat="1"/>
    <row r="233" s="42" customFormat="1"/>
    <row r="234" s="42" customFormat="1"/>
    <row r="235" s="42" customFormat="1"/>
    <row r="236" s="42" customFormat="1"/>
    <row r="237" s="42" customFormat="1"/>
    <row r="238" s="42" customFormat="1"/>
    <row r="239" s="42" customFormat="1"/>
    <row r="240" s="42" customFormat="1"/>
    <row r="241" s="42" customFormat="1"/>
    <row r="242" s="42" customFormat="1"/>
    <row r="243" s="42" customFormat="1"/>
    <row r="244" s="42" customFormat="1"/>
    <row r="245" s="42" customFormat="1"/>
    <row r="246" s="42" customFormat="1"/>
    <row r="247" s="42" customFormat="1"/>
    <row r="248" s="42" customFormat="1"/>
    <row r="249" s="42" customFormat="1"/>
    <row r="250" s="42" customFormat="1"/>
    <row r="251" s="42" customFormat="1"/>
    <row r="252" s="42" customFormat="1"/>
    <row r="253" s="42" customFormat="1"/>
    <row r="254" s="42" customFormat="1"/>
    <row r="255" s="42" customFormat="1"/>
    <row r="256" s="42" customFormat="1"/>
    <row r="257" s="42" customFormat="1"/>
    <row r="258" s="42" customFormat="1"/>
    <row r="259" s="42" customFormat="1"/>
    <row r="260" s="42" customFormat="1"/>
    <row r="261" s="42" customFormat="1"/>
    <row r="262" s="42" customFormat="1"/>
    <row r="263" s="42" customFormat="1"/>
    <row r="264" s="42" customFormat="1"/>
    <row r="265" s="42" customFormat="1"/>
    <row r="266" s="42" customFormat="1"/>
    <row r="267" s="42" customFormat="1"/>
    <row r="268" s="42" customFormat="1"/>
    <row r="269" s="42" customFormat="1"/>
    <row r="270" s="42" customFormat="1"/>
    <row r="271" s="42" customFormat="1"/>
    <row r="272" s="42" customFormat="1"/>
    <row r="273" s="42" customFormat="1"/>
    <row r="274" s="42" customFormat="1"/>
    <row r="275" s="42" customFormat="1"/>
    <row r="276" s="42" customFormat="1"/>
    <row r="277" s="42" customFormat="1"/>
    <row r="278" s="42" customFormat="1"/>
    <row r="279" s="42" customFormat="1"/>
    <row r="280" s="42" customFormat="1"/>
    <row r="281" s="42" customFormat="1"/>
    <row r="282" s="42" customFormat="1"/>
    <row r="283" s="42" customFormat="1"/>
    <row r="284" s="42" customFormat="1"/>
    <row r="285" s="42" customFormat="1"/>
    <row r="286" s="42" customFormat="1"/>
    <row r="287" s="42" customFormat="1"/>
    <row r="288" s="42" customFormat="1"/>
    <row r="289" s="42" customFormat="1"/>
    <row r="290" s="42" customFormat="1"/>
    <row r="291" s="42" customFormat="1"/>
    <row r="292" s="42" customFormat="1"/>
    <row r="293" s="42" customFormat="1"/>
    <row r="294" s="42" customFormat="1"/>
    <row r="295" s="42" customFormat="1"/>
    <row r="296" s="42" customFormat="1"/>
    <row r="297" s="42" customFormat="1"/>
    <row r="298" s="42" customFormat="1"/>
    <row r="299" s="42" customFormat="1"/>
    <row r="300" s="42" customFormat="1"/>
    <row r="301" s="42" customFormat="1"/>
    <row r="302" s="42" customFormat="1"/>
    <row r="303" s="42" customFormat="1"/>
    <row r="304" s="42" customFormat="1"/>
    <row r="305" s="42" customFormat="1"/>
    <row r="306" s="42" customFormat="1"/>
    <row r="307" s="42" customFormat="1"/>
    <row r="308" s="42" customFormat="1"/>
    <row r="309" s="42" customFormat="1"/>
    <row r="310" s="42" customFormat="1"/>
    <row r="311" s="42" customFormat="1"/>
    <row r="312" s="42" customFormat="1"/>
    <row r="313" s="42" customFormat="1"/>
    <row r="314" s="42" customFormat="1"/>
    <row r="315" s="42" customFormat="1"/>
    <row r="316" s="42" customFormat="1"/>
    <row r="317" s="42" customFormat="1"/>
    <row r="318" s="42" customFormat="1"/>
    <row r="319" s="42" customFormat="1"/>
    <row r="320" s="42" customFormat="1"/>
    <row r="321" s="42" customFormat="1"/>
    <row r="322" s="42" customFormat="1"/>
    <row r="323" s="42" customFormat="1"/>
    <row r="324" s="42" customFormat="1"/>
    <row r="325" s="42" customFormat="1"/>
    <row r="326" s="42" customFormat="1"/>
    <row r="327" s="42" customFormat="1"/>
    <row r="328" s="42" customFormat="1"/>
    <row r="329" s="42" customFormat="1"/>
    <row r="330" s="42" customFormat="1"/>
    <row r="331" s="42" customFormat="1"/>
    <row r="332" s="42" customFormat="1"/>
    <row r="333" s="42" customFormat="1"/>
    <row r="334" s="42" customFormat="1"/>
    <row r="335" s="42" customFormat="1"/>
    <row r="336" s="42" customFormat="1"/>
    <row r="337" s="42" customFormat="1"/>
    <row r="338" s="42" customFormat="1"/>
    <row r="339" s="42" customFormat="1"/>
    <row r="340" s="42" customFormat="1"/>
    <row r="341" s="42" customFormat="1"/>
    <row r="342" s="42" customFormat="1"/>
    <row r="343" s="42" customFormat="1"/>
    <row r="344" s="42" customFormat="1"/>
    <row r="345" s="42" customFormat="1"/>
    <row r="346" s="42" customFormat="1"/>
    <row r="347" s="42" customFormat="1"/>
    <row r="348" s="42" customFormat="1"/>
    <row r="349" s="42" customFormat="1"/>
    <row r="350" s="42" customFormat="1"/>
    <row r="351" s="42" customFormat="1"/>
    <row r="352" s="42" customFormat="1"/>
    <row r="353" s="42" customFormat="1"/>
    <row r="354" s="42" customFormat="1"/>
    <row r="355" s="42" customFormat="1"/>
    <row r="356" s="42" customFormat="1"/>
    <row r="357" s="42" customFormat="1"/>
    <row r="358" s="42" customFormat="1"/>
    <row r="359" s="42" customFormat="1"/>
    <row r="360" s="42" customFormat="1"/>
    <row r="361" s="42" customFormat="1"/>
    <row r="362" s="42" customFormat="1"/>
    <row r="363" s="42" customFormat="1"/>
    <row r="364" s="42" customFormat="1"/>
    <row r="365" s="42" customFormat="1"/>
    <row r="366" s="42" customFormat="1"/>
    <row r="367" s="42" customFormat="1"/>
    <row r="368" s="42" customFormat="1"/>
    <row r="369" s="42" customFormat="1"/>
    <row r="370" s="42" customFormat="1"/>
    <row r="371" s="42" customFormat="1"/>
    <row r="372" s="42" customFormat="1"/>
    <row r="373" s="42" customFormat="1"/>
    <row r="374" s="42" customFormat="1"/>
    <row r="375" s="42" customFormat="1"/>
    <row r="376" s="42" customFormat="1"/>
    <row r="377" s="42" customFormat="1"/>
    <row r="378" s="42" customFormat="1"/>
    <row r="379" s="42" customFormat="1"/>
    <row r="380" s="42" customFormat="1"/>
    <row r="381" s="42" customFormat="1"/>
    <row r="382" s="42" customFormat="1"/>
    <row r="383" s="42" customFormat="1"/>
    <row r="384" s="42" customFormat="1"/>
    <row r="385" s="42" customFormat="1"/>
    <row r="386" s="42" customFormat="1"/>
    <row r="387" s="42" customFormat="1"/>
    <row r="388" s="42" customFormat="1"/>
    <row r="389" s="42" customFormat="1"/>
    <row r="390" s="42" customFormat="1"/>
    <row r="391" s="42" customFormat="1"/>
    <row r="392" s="42" customFormat="1"/>
    <row r="393" s="42" customFormat="1"/>
    <row r="394" s="42" customFormat="1"/>
    <row r="395" s="42" customFormat="1"/>
    <row r="396" s="42" customFormat="1"/>
    <row r="397" s="42" customFormat="1"/>
    <row r="398" s="42" customFormat="1"/>
    <row r="399" s="42" customFormat="1"/>
    <row r="400" s="42" customFormat="1"/>
    <row r="401" s="42" customFormat="1"/>
    <row r="402" s="42" customFormat="1"/>
    <row r="403" s="42" customFormat="1"/>
    <row r="404" s="42" customFormat="1"/>
    <row r="405" s="42" customFormat="1"/>
    <row r="406" s="42" customFormat="1"/>
    <row r="407" s="42" customFormat="1"/>
    <row r="408" s="42" customFormat="1"/>
    <row r="409" s="42" customFormat="1"/>
    <row r="410" s="42" customFormat="1"/>
    <row r="411" s="42" customFormat="1"/>
    <row r="412" s="42" customFormat="1"/>
    <row r="413" s="42" customFormat="1"/>
    <row r="414" s="42" customFormat="1"/>
    <row r="415" s="42" customFormat="1"/>
    <row r="416" s="42" customFormat="1"/>
    <row r="417" s="42" customFormat="1"/>
    <row r="418" s="42" customFormat="1"/>
    <row r="419" s="42" customFormat="1"/>
    <row r="420" s="42" customFormat="1"/>
    <row r="421" s="42" customFormat="1"/>
    <row r="422" s="42" customFormat="1"/>
    <row r="423" s="42" customFormat="1"/>
    <row r="424" s="42" customFormat="1"/>
    <row r="425" s="42" customFormat="1"/>
    <row r="426" s="42" customFormat="1"/>
    <row r="427" s="42" customFormat="1"/>
    <row r="428" s="42" customFormat="1"/>
    <row r="429" s="42" customFormat="1"/>
    <row r="430" s="42" customFormat="1"/>
    <row r="431" s="42" customFormat="1"/>
    <row r="432" s="42" customFormat="1"/>
    <row r="433" s="42" customFormat="1"/>
    <row r="434" s="42" customFormat="1"/>
    <row r="435" s="42" customFormat="1"/>
    <row r="436" s="42" customFormat="1"/>
    <row r="437" s="42" customFormat="1"/>
    <row r="438" s="42" customFormat="1"/>
    <row r="439" s="42" customFormat="1"/>
    <row r="440" s="42" customFormat="1"/>
    <row r="441" s="42" customFormat="1"/>
    <row r="442" s="42" customFormat="1"/>
    <row r="443" s="42" customFormat="1"/>
    <row r="444" s="42" customFormat="1"/>
    <row r="445" s="42" customFormat="1"/>
    <row r="446" s="42" customFormat="1"/>
    <row r="447" s="42" customFormat="1"/>
    <row r="448" s="42" customFormat="1"/>
    <row r="449" s="42" customFormat="1"/>
    <row r="450" s="42" customFormat="1"/>
    <row r="451" s="42" customFormat="1"/>
    <row r="452" s="42" customFormat="1"/>
    <row r="453" s="42" customFormat="1"/>
    <row r="454" s="42" customFormat="1"/>
    <row r="455" s="42" customFormat="1"/>
    <row r="456" s="42" customFormat="1"/>
    <row r="457" s="42" customFormat="1"/>
    <row r="458" s="42" customFormat="1"/>
    <row r="459" s="42" customFormat="1"/>
    <row r="460" s="42" customFormat="1"/>
    <row r="461" s="42" customFormat="1"/>
    <row r="462" s="42" customFormat="1"/>
    <row r="463" s="42" customFormat="1"/>
    <row r="464" s="42" customFormat="1"/>
    <row r="465" s="42" customFormat="1"/>
    <row r="466" s="42" customFormat="1"/>
    <row r="467" s="42" customFormat="1"/>
    <row r="468" s="42" customFormat="1"/>
    <row r="469" s="42" customFormat="1"/>
    <row r="470" s="42" customFormat="1"/>
    <row r="471" s="42" customFormat="1"/>
    <row r="472" s="42" customFormat="1"/>
    <row r="473" s="42" customFormat="1"/>
    <row r="474" s="42" customFormat="1"/>
    <row r="475" s="42" customFormat="1"/>
    <row r="476" s="42" customFormat="1"/>
    <row r="477" s="42" customFormat="1"/>
    <row r="478" s="42" customFormat="1"/>
    <row r="479" s="42" customFormat="1"/>
    <row r="480" s="42" customFormat="1"/>
    <row r="481" s="42" customFormat="1"/>
    <row r="482" s="42" customFormat="1"/>
    <row r="483" s="42" customFormat="1"/>
    <row r="484" s="42" customFormat="1"/>
    <row r="485" s="42" customFormat="1"/>
    <row r="486" s="42" customFormat="1"/>
    <row r="487" s="42" customFormat="1"/>
    <row r="488" s="42" customFormat="1"/>
  </sheetData>
  <mergeCells count="53">
    <mergeCell ref="A32:C34"/>
    <mergeCell ref="D32:AB34"/>
    <mergeCell ref="AC21:AD21"/>
    <mergeCell ref="AC22:AD22"/>
    <mergeCell ref="AC23:AE23"/>
    <mergeCell ref="AC31:AD31"/>
    <mergeCell ref="A20:A24"/>
    <mergeCell ref="A27:A31"/>
    <mergeCell ref="AC7:AE7"/>
    <mergeCell ref="AC11:AE11"/>
    <mergeCell ref="AC15:AE15"/>
    <mergeCell ref="AC19:AE19"/>
    <mergeCell ref="AC20:AE20"/>
    <mergeCell ref="U5:V5"/>
    <mergeCell ref="W5:Z5"/>
    <mergeCell ref="AA5:AB5"/>
    <mergeCell ref="AC5:AE5"/>
    <mergeCell ref="C6:H6"/>
    <mergeCell ref="I6:J6"/>
    <mergeCell ref="K6:L6"/>
    <mergeCell ref="M6:N6"/>
    <mergeCell ref="O6:P6"/>
    <mergeCell ref="Q6:R6"/>
    <mergeCell ref="S6:T6"/>
    <mergeCell ref="U6:V6"/>
    <mergeCell ref="W6:Z6"/>
    <mergeCell ref="AA6:AB6"/>
    <mergeCell ref="AC6:AE6"/>
    <mergeCell ref="S4:T4"/>
    <mergeCell ref="C5:H5"/>
    <mergeCell ref="I5:J5"/>
    <mergeCell ref="K5:L5"/>
    <mergeCell ref="M5:N5"/>
    <mergeCell ref="O5:P5"/>
    <mergeCell ref="Q5:R5"/>
    <mergeCell ref="S5:T5"/>
    <mergeCell ref="C3:H4"/>
    <mergeCell ref="I4:J4"/>
    <mergeCell ref="K4:L4"/>
    <mergeCell ref="M4:N4"/>
    <mergeCell ref="O4:P4"/>
    <mergeCell ref="Q4:R4"/>
    <mergeCell ref="C2:F2"/>
    <mergeCell ref="AB2:AE2"/>
    <mergeCell ref="I3:J3"/>
    <mergeCell ref="K3:L3"/>
    <mergeCell ref="M3:N3"/>
    <mergeCell ref="O3:P3"/>
    <mergeCell ref="Q3:R3"/>
    <mergeCell ref="U3:V4"/>
    <mergeCell ref="AA3:AB4"/>
    <mergeCell ref="AC3:AE4"/>
    <mergeCell ref="W3:Z4"/>
  </mergeCells>
  <phoneticPr fontId="99" type="noConversion"/>
  <conditionalFormatting sqref="A90:E106">
    <cfRule type="cellIs" dxfId="7" priority="1" stopIfTrue="1" operator="greaterThanOrEqual">
      <formula>$K$4</formula>
    </cfRule>
    <cfRule type="cellIs" dxfId="6" priority="2" stopIfTrue="1" operator="lessThanOrEqual">
      <formula>$K$6</formula>
    </cfRule>
  </conditionalFormatting>
  <dataValidations count="1">
    <dataValidation allowBlank="1" showInputMessage="1" showErrorMessage="1" sqref="M4 JI4 TE4 ADA4 AMW4 AWS4 BGO4 BQK4 CAG4 CKC4 CTY4 DDU4 DNQ4 DXM4 EHI4 ERE4 FBA4 FKW4 FUS4 GEO4 GOK4 GYG4 HIC4 HRY4 IBU4 ILQ4 IVM4 JFI4 JPE4 JZA4 KIW4 KSS4 LCO4 LMK4 LWG4 MGC4 MPY4 MZU4 NJQ4 NTM4 ODI4 ONE4 OXA4 PGW4 PQS4 QAO4 QKK4 QUG4 REC4 RNY4 RXU4 SHQ4 SRM4 TBI4 TLE4 TVA4 UEW4 UOS4 UYO4 VIK4 VSG4 WCC4 WLY4 WVU4 M65540 JI65540 TE65540 ADA65540 AMW65540 AWS65540 BGO65540 BQK65540 CAG65540 CKC65540 CTY65540 DDU65540 DNQ65540 DXM65540 EHI65540 ERE65540 FBA65540 FKW65540 FUS65540 GEO65540 GOK65540 GYG65540 HIC65540 HRY65540 IBU65540 ILQ65540 IVM65540 JFI65540 JPE65540 JZA65540 KIW65540 KSS65540 LCO65540 LMK65540 LWG65540 MGC65540 MPY65540 MZU65540 NJQ65540 NTM65540 ODI65540 ONE65540 OXA65540 PGW65540 PQS65540 QAO65540 QKK65540 QUG65540 REC65540 RNY65540 RXU65540 SHQ65540 SRM65540 TBI65540 TLE65540 TVA65540 UEW65540 UOS65540 UYO65540 VIK65540 VSG65540 WCC65540 WLY65540 WVU65540 M131076 JI131076 TE131076 ADA131076 AMW131076 AWS131076 BGO131076 BQK131076 CAG131076 CKC131076 CTY131076 DDU131076 DNQ131076 DXM131076 EHI131076 ERE131076 FBA131076 FKW131076 FUS131076 GEO131076 GOK131076 GYG131076 HIC131076 HRY131076 IBU131076 ILQ131076 IVM131076 JFI131076 JPE131076 JZA131076 KIW131076 KSS131076 LCO131076 LMK131076 LWG131076 MGC131076 MPY131076 MZU131076 NJQ131076 NTM131076 ODI131076 ONE131076 OXA131076 PGW131076 PQS131076 QAO131076 QKK131076 QUG131076 REC131076 RNY131076 RXU131076 SHQ131076 SRM131076 TBI131076 TLE131076 TVA131076 UEW131076 UOS131076 UYO131076 VIK131076 VSG131076 WCC131076 WLY131076 WVU131076 M196612 JI196612 TE196612 ADA196612 AMW196612 AWS196612 BGO196612 BQK196612 CAG196612 CKC196612 CTY196612 DDU196612 DNQ196612 DXM196612 EHI196612 ERE196612 FBA196612 FKW196612 FUS196612 GEO196612 GOK196612 GYG196612 HIC196612 HRY196612 IBU196612 ILQ196612 IVM196612 JFI196612 JPE196612 JZA196612 KIW196612 KSS196612 LCO196612 LMK196612 LWG196612 MGC196612 MPY196612 MZU196612 NJQ196612 NTM196612 ODI196612 ONE196612 OXA196612 PGW196612 PQS196612 QAO196612 QKK196612 QUG196612 REC196612 RNY196612 RXU196612 SHQ196612 SRM196612 TBI196612 TLE196612 TVA196612 UEW196612 UOS196612 UYO196612 VIK196612 VSG196612 WCC196612 WLY196612 WVU196612 M262148 JI262148 TE262148 ADA262148 AMW262148 AWS262148 BGO262148 BQK262148 CAG262148 CKC262148 CTY262148 DDU262148 DNQ262148 DXM262148 EHI262148 ERE262148 FBA262148 FKW262148 FUS262148 GEO262148 GOK262148 GYG262148 HIC262148 HRY262148 IBU262148 ILQ262148 IVM262148 JFI262148 JPE262148 JZA262148 KIW262148 KSS262148 LCO262148 LMK262148 LWG262148 MGC262148 MPY262148 MZU262148 NJQ262148 NTM262148 ODI262148 ONE262148 OXA262148 PGW262148 PQS262148 QAO262148 QKK262148 QUG262148 REC262148 RNY262148 RXU262148 SHQ262148 SRM262148 TBI262148 TLE262148 TVA262148 UEW262148 UOS262148 UYO262148 VIK262148 VSG262148 WCC262148 WLY262148 WVU262148 M327684 JI327684 TE327684 ADA327684 AMW327684 AWS327684 BGO327684 BQK327684 CAG327684 CKC327684 CTY327684 DDU327684 DNQ327684 DXM327684 EHI327684 ERE327684 FBA327684 FKW327684 FUS327684 GEO327684 GOK327684 GYG327684 HIC327684 HRY327684 IBU327684 ILQ327684 IVM327684 JFI327684 JPE327684 JZA327684 KIW327684 KSS327684 LCO327684 LMK327684 LWG327684 MGC327684 MPY327684 MZU327684 NJQ327684 NTM327684 ODI327684 ONE327684 OXA327684 PGW327684 PQS327684 QAO327684 QKK327684 QUG327684 REC327684 RNY327684 RXU327684 SHQ327684 SRM327684 TBI327684 TLE327684 TVA327684 UEW327684 UOS327684 UYO327684 VIK327684 VSG327684 WCC327684 WLY327684 WVU327684 M393220 JI393220 TE393220 ADA393220 AMW393220 AWS393220 BGO393220 BQK393220 CAG393220 CKC393220 CTY393220 DDU393220 DNQ393220 DXM393220 EHI393220 ERE393220 FBA393220 FKW393220 FUS393220 GEO393220 GOK393220 GYG393220 HIC393220 HRY393220 IBU393220 ILQ393220 IVM393220 JFI393220 JPE393220 JZA393220 KIW393220 KSS393220 LCO393220 LMK393220 LWG393220 MGC393220 MPY393220 MZU393220 NJQ393220 NTM393220 ODI393220 ONE393220 OXA393220 PGW393220 PQS393220 QAO393220 QKK393220 QUG393220 REC393220 RNY393220 RXU393220 SHQ393220 SRM393220 TBI393220 TLE393220 TVA393220 UEW393220 UOS393220 UYO393220 VIK393220 VSG393220 WCC393220 WLY393220 WVU393220 M458756 JI458756 TE458756 ADA458756 AMW458756 AWS458756 BGO458756 BQK458756 CAG458756 CKC458756 CTY458756 DDU458756 DNQ458756 DXM458756 EHI458756 ERE458756 FBA458756 FKW458756 FUS458756 GEO458756 GOK458756 GYG458756 HIC458756 HRY458756 IBU458756 ILQ458756 IVM458756 JFI458756 JPE458756 JZA458756 KIW458756 KSS458756 LCO458756 LMK458756 LWG458756 MGC458756 MPY458756 MZU458756 NJQ458756 NTM458756 ODI458756 ONE458756 OXA458756 PGW458756 PQS458756 QAO458756 QKK458756 QUG458756 REC458756 RNY458756 RXU458756 SHQ458756 SRM458756 TBI458756 TLE458756 TVA458756 UEW458756 UOS458756 UYO458756 VIK458756 VSG458756 WCC458756 WLY458756 WVU458756 M524292 JI524292 TE524292 ADA524292 AMW524292 AWS524292 BGO524292 BQK524292 CAG524292 CKC524292 CTY524292 DDU524292 DNQ524292 DXM524292 EHI524292 ERE524292 FBA524292 FKW524292 FUS524292 GEO524292 GOK524292 GYG524292 HIC524292 HRY524292 IBU524292 ILQ524292 IVM524292 JFI524292 JPE524292 JZA524292 KIW524292 KSS524292 LCO524292 LMK524292 LWG524292 MGC524292 MPY524292 MZU524292 NJQ524292 NTM524292 ODI524292 ONE524292 OXA524292 PGW524292 PQS524292 QAO524292 QKK524292 QUG524292 REC524292 RNY524292 RXU524292 SHQ524292 SRM524292 TBI524292 TLE524292 TVA524292 UEW524292 UOS524292 UYO524292 VIK524292 VSG524292 WCC524292 WLY524292 WVU524292 M589828 JI589828 TE589828 ADA589828 AMW589828 AWS589828 BGO589828 BQK589828 CAG589828 CKC589828 CTY589828 DDU589828 DNQ589828 DXM589828 EHI589828 ERE589828 FBA589828 FKW589828 FUS589828 GEO589828 GOK589828 GYG589828 HIC589828 HRY589828 IBU589828 ILQ589828 IVM589828 JFI589828 JPE589828 JZA589828 KIW589828 KSS589828 LCO589828 LMK589828 LWG589828 MGC589828 MPY589828 MZU589828 NJQ589828 NTM589828 ODI589828 ONE589828 OXA589828 PGW589828 PQS589828 QAO589828 QKK589828 QUG589828 REC589828 RNY589828 RXU589828 SHQ589828 SRM589828 TBI589828 TLE589828 TVA589828 UEW589828 UOS589828 UYO589828 VIK589828 VSG589828 WCC589828 WLY589828 WVU589828 M655364 JI655364 TE655364 ADA655364 AMW655364 AWS655364 BGO655364 BQK655364 CAG655364 CKC655364 CTY655364 DDU655364 DNQ655364 DXM655364 EHI655364 ERE655364 FBA655364 FKW655364 FUS655364 GEO655364 GOK655364 GYG655364 HIC655364 HRY655364 IBU655364 ILQ655364 IVM655364 JFI655364 JPE655364 JZA655364 KIW655364 KSS655364 LCO655364 LMK655364 LWG655364 MGC655364 MPY655364 MZU655364 NJQ655364 NTM655364 ODI655364 ONE655364 OXA655364 PGW655364 PQS655364 QAO655364 QKK655364 QUG655364 REC655364 RNY655364 RXU655364 SHQ655364 SRM655364 TBI655364 TLE655364 TVA655364 UEW655364 UOS655364 UYO655364 VIK655364 VSG655364 WCC655364 WLY655364 WVU655364 M720900 JI720900 TE720900 ADA720900 AMW720900 AWS720900 BGO720900 BQK720900 CAG720900 CKC720900 CTY720900 DDU720900 DNQ720900 DXM720900 EHI720900 ERE720900 FBA720900 FKW720900 FUS720900 GEO720900 GOK720900 GYG720900 HIC720900 HRY720900 IBU720900 ILQ720900 IVM720900 JFI720900 JPE720900 JZA720900 KIW720900 KSS720900 LCO720900 LMK720900 LWG720900 MGC720900 MPY720900 MZU720900 NJQ720900 NTM720900 ODI720900 ONE720900 OXA720900 PGW720900 PQS720900 QAO720900 QKK720900 QUG720900 REC720900 RNY720900 RXU720900 SHQ720900 SRM720900 TBI720900 TLE720900 TVA720900 UEW720900 UOS720900 UYO720900 VIK720900 VSG720900 WCC720900 WLY720900 WVU720900 M786436 JI786436 TE786436 ADA786436 AMW786436 AWS786436 BGO786436 BQK786436 CAG786436 CKC786436 CTY786436 DDU786436 DNQ786436 DXM786436 EHI786436 ERE786436 FBA786436 FKW786436 FUS786436 GEO786436 GOK786436 GYG786436 HIC786436 HRY786436 IBU786436 ILQ786436 IVM786436 JFI786436 JPE786436 JZA786436 KIW786436 KSS786436 LCO786436 LMK786436 LWG786436 MGC786436 MPY786436 MZU786436 NJQ786436 NTM786436 ODI786436 ONE786436 OXA786436 PGW786436 PQS786436 QAO786436 QKK786436 QUG786436 REC786436 RNY786436 RXU786436 SHQ786436 SRM786436 TBI786436 TLE786436 TVA786436 UEW786436 UOS786436 UYO786436 VIK786436 VSG786436 WCC786436 WLY786436 WVU786436 M851972 JI851972 TE851972 ADA851972 AMW851972 AWS851972 BGO851972 BQK851972 CAG851972 CKC851972 CTY851972 DDU851972 DNQ851972 DXM851972 EHI851972 ERE851972 FBA851972 FKW851972 FUS851972 GEO851972 GOK851972 GYG851972 HIC851972 HRY851972 IBU851972 ILQ851972 IVM851972 JFI851972 JPE851972 JZA851972 KIW851972 KSS851972 LCO851972 LMK851972 LWG851972 MGC851972 MPY851972 MZU851972 NJQ851972 NTM851972 ODI851972 ONE851972 OXA851972 PGW851972 PQS851972 QAO851972 QKK851972 QUG851972 REC851972 RNY851972 RXU851972 SHQ851972 SRM851972 TBI851972 TLE851972 TVA851972 UEW851972 UOS851972 UYO851972 VIK851972 VSG851972 WCC851972 WLY851972 WVU851972 M917508 JI917508 TE917508 ADA917508 AMW917508 AWS917508 BGO917508 BQK917508 CAG917508 CKC917508 CTY917508 DDU917508 DNQ917508 DXM917508 EHI917508 ERE917508 FBA917508 FKW917508 FUS917508 GEO917508 GOK917508 GYG917508 HIC917508 HRY917508 IBU917508 ILQ917508 IVM917508 JFI917508 JPE917508 JZA917508 KIW917508 KSS917508 LCO917508 LMK917508 LWG917508 MGC917508 MPY917508 MZU917508 NJQ917508 NTM917508 ODI917508 ONE917508 OXA917508 PGW917508 PQS917508 QAO917508 QKK917508 QUG917508 REC917508 RNY917508 RXU917508 SHQ917508 SRM917508 TBI917508 TLE917508 TVA917508 UEW917508 UOS917508 UYO917508 VIK917508 VSG917508 WCC917508 WLY917508 WVU917508 M983044 JI983044 TE983044 ADA983044 AMW983044 AWS983044 BGO983044 BQK983044 CAG983044 CKC983044 CTY983044 DDU983044 DNQ983044 DXM983044 EHI983044 ERE983044 FBA983044 FKW983044 FUS983044 GEO983044 GOK983044 GYG983044 HIC983044 HRY983044 IBU983044 ILQ983044 IVM983044 JFI983044 JPE983044 JZA983044 KIW983044 KSS983044 LCO983044 LMK983044 LWG983044 MGC983044 MPY983044 MZU983044 NJQ983044 NTM983044 ODI983044 ONE983044 OXA983044 PGW983044 PQS983044 QAO983044 QKK983044 QUG983044 REC983044 RNY983044 RXU983044 SHQ983044 SRM983044 TBI983044 TLE983044 TVA983044 UEW983044 UOS983044 UYO983044 VIK983044 VSG983044 WCC983044 WLY983044 WVU983044"/>
  </dataValidations>
  <pageMargins left="0.16875000000000001" right="0.16875000000000001" top="0.97916666666666696" bottom="0.43888888888888899" header="0.85" footer="0.31388888888888899"/>
  <pageSetup paperSize="9" scale="80" orientation="landscape" r:id="rId1"/>
  <colBreaks count="1" manualBreakCount="1">
    <brk id="31" max="1048575" man="1"/>
  </colBreaks>
  <drawing r:id="rId2"/>
</worksheet>
</file>

<file path=xl/worksheets/sheet6.xml><?xml version="1.0" encoding="utf-8"?>
<worksheet xmlns="http://schemas.openxmlformats.org/spreadsheetml/2006/main" xmlns:r="http://schemas.openxmlformats.org/officeDocument/2006/relationships">
  <dimension ref="A1:AG488"/>
  <sheetViews>
    <sheetView view="pageBreakPreview" topLeftCell="A4" zoomScale="85" zoomScaleNormal="100" zoomScaleSheetLayoutView="85" workbookViewId="0">
      <selection activeCell="M14" sqref="M14"/>
    </sheetView>
  </sheetViews>
  <sheetFormatPr defaultColWidth="4.5" defaultRowHeight="15"/>
  <cols>
    <col min="1" max="1" width="8.125" style="43" customWidth="1"/>
    <col min="2" max="2" width="5.75" style="43" customWidth="1"/>
    <col min="3" max="3" width="6.25" style="43" customWidth="1"/>
    <col min="4" max="4" width="5.75" style="43" customWidth="1"/>
    <col min="5" max="5" width="6.25" style="43" customWidth="1"/>
    <col min="6" max="6" width="6.625" style="43" customWidth="1"/>
    <col min="7" max="8" width="5.875" style="43" customWidth="1"/>
    <col min="9" max="9" width="6.25" style="43" customWidth="1"/>
    <col min="10" max="10" width="6.375" style="43" customWidth="1"/>
    <col min="11" max="12" width="6.125" style="43" customWidth="1"/>
    <col min="13" max="20" width="5.25" style="43" customWidth="1"/>
    <col min="21" max="22" width="5.75" style="43" customWidth="1"/>
    <col min="23" max="24" width="6.5" style="43" customWidth="1"/>
    <col min="25" max="25" width="6" style="43" customWidth="1"/>
    <col min="26" max="26" width="6.5" style="43" customWidth="1"/>
    <col min="27" max="27" width="11.625" style="43" customWidth="1"/>
    <col min="28" max="28" width="8.375" style="43" customWidth="1"/>
    <col min="29" max="29" width="4.375" style="43" customWidth="1"/>
    <col min="30" max="30" width="5.5" style="43" customWidth="1"/>
    <col min="31" max="31" width="7.125" style="43" customWidth="1"/>
    <col min="32" max="256" width="4.5" style="43"/>
    <col min="257" max="257" width="8.125" style="43" customWidth="1"/>
    <col min="258" max="258" width="5.75" style="43" customWidth="1"/>
    <col min="259" max="259" width="6.25" style="43" customWidth="1"/>
    <col min="260" max="260" width="5.75" style="43" customWidth="1"/>
    <col min="261" max="261" width="6.25" style="43" customWidth="1"/>
    <col min="262" max="262" width="6.625" style="43" customWidth="1"/>
    <col min="263" max="264" width="5.875" style="43" customWidth="1"/>
    <col min="265" max="265" width="6.25" style="43" customWidth="1"/>
    <col min="266" max="266" width="6.375" style="43" customWidth="1"/>
    <col min="267" max="268" width="6.125" style="43" customWidth="1"/>
    <col min="269" max="276" width="5.25" style="43" customWidth="1"/>
    <col min="277" max="278" width="5.75" style="43" customWidth="1"/>
    <col min="279" max="280" width="6.5" style="43" customWidth="1"/>
    <col min="281" max="281" width="6" style="43" customWidth="1"/>
    <col min="282" max="283" width="6.5" style="43" customWidth="1"/>
    <col min="284" max="284" width="8.375" style="43" customWidth="1"/>
    <col min="285" max="286" width="4.375" style="43" customWidth="1"/>
    <col min="287" max="512" width="4.5" style="43"/>
    <col min="513" max="513" width="8.125" style="43" customWidth="1"/>
    <col min="514" max="514" width="5.75" style="43" customWidth="1"/>
    <col min="515" max="515" width="6.25" style="43" customWidth="1"/>
    <col min="516" max="516" width="5.75" style="43" customWidth="1"/>
    <col min="517" max="517" width="6.25" style="43" customWidth="1"/>
    <col min="518" max="518" width="6.625" style="43" customWidth="1"/>
    <col min="519" max="520" width="5.875" style="43" customWidth="1"/>
    <col min="521" max="521" width="6.25" style="43" customWidth="1"/>
    <col min="522" max="522" width="6.375" style="43" customWidth="1"/>
    <col min="523" max="524" width="6.125" style="43" customWidth="1"/>
    <col min="525" max="532" width="5.25" style="43" customWidth="1"/>
    <col min="533" max="534" width="5.75" style="43" customWidth="1"/>
    <col min="535" max="536" width="6.5" style="43" customWidth="1"/>
    <col min="537" max="537" width="6" style="43" customWidth="1"/>
    <col min="538" max="539" width="6.5" style="43" customWidth="1"/>
    <col min="540" max="540" width="8.375" style="43" customWidth="1"/>
    <col min="541" max="542" width="4.375" style="43" customWidth="1"/>
    <col min="543" max="768" width="4.5" style="43"/>
    <col min="769" max="769" width="8.125" style="43" customWidth="1"/>
    <col min="770" max="770" width="5.75" style="43" customWidth="1"/>
    <col min="771" max="771" width="6.25" style="43" customWidth="1"/>
    <col min="772" max="772" width="5.75" style="43" customWidth="1"/>
    <col min="773" max="773" width="6.25" style="43" customWidth="1"/>
    <col min="774" max="774" width="6.625" style="43" customWidth="1"/>
    <col min="775" max="776" width="5.875" style="43" customWidth="1"/>
    <col min="777" max="777" width="6.25" style="43" customWidth="1"/>
    <col min="778" max="778" width="6.375" style="43" customWidth="1"/>
    <col min="779" max="780" width="6.125" style="43" customWidth="1"/>
    <col min="781" max="788" width="5.25" style="43" customWidth="1"/>
    <col min="789" max="790" width="5.75" style="43" customWidth="1"/>
    <col min="791" max="792" width="6.5" style="43" customWidth="1"/>
    <col min="793" max="793" width="6" style="43" customWidth="1"/>
    <col min="794" max="795" width="6.5" style="43" customWidth="1"/>
    <col min="796" max="796" width="8.375" style="43" customWidth="1"/>
    <col min="797" max="798" width="4.375" style="43" customWidth="1"/>
    <col min="799" max="1024" width="4.5" style="43"/>
    <col min="1025" max="1025" width="8.125" style="43" customWidth="1"/>
    <col min="1026" max="1026" width="5.75" style="43" customWidth="1"/>
    <col min="1027" max="1027" width="6.25" style="43" customWidth="1"/>
    <col min="1028" max="1028" width="5.75" style="43" customWidth="1"/>
    <col min="1029" max="1029" width="6.25" style="43" customWidth="1"/>
    <col min="1030" max="1030" width="6.625" style="43" customWidth="1"/>
    <col min="1031" max="1032" width="5.875" style="43" customWidth="1"/>
    <col min="1033" max="1033" width="6.25" style="43" customWidth="1"/>
    <col min="1034" max="1034" width="6.375" style="43" customWidth="1"/>
    <col min="1035" max="1036" width="6.125" style="43" customWidth="1"/>
    <col min="1037" max="1044" width="5.25" style="43" customWidth="1"/>
    <col min="1045" max="1046" width="5.75" style="43" customWidth="1"/>
    <col min="1047" max="1048" width="6.5" style="43" customWidth="1"/>
    <col min="1049" max="1049" width="6" style="43" customWidth="1"/>
    <col min="1050" max="1051" width="6.5" style="43" customWidth="1"/>
    <col min="1052" max="1052" width="8.375" style="43" customWidth="1"/>
    <col min="1053" max="1054" width="4.375" style="43" customWidth="1"/>
    <col min="1055" max="1280" width="4.5" style="43"/>
    <col min="1281" max="1281" width="8.125" style="43" customWidth="1"/>
    <col min="1282" max="1282" width="5.75" style="43" customWidth="1"/>
    <col min="1283" max="1283" width="6.25" style="43" customWidth="1"/>
    <col min="1284" max="1284" width="5.75" style="43" customWidth="1"/>
    <col min="1285" max="1285" width="6.25" style="43" customWidth="1"/>
    <col min="1286" max="1286" width="6.625" style="43" customWidth="1"/>
    <col min="1287" max="1288" width="5.875" style="43" customWidth="1"/>
    <col min="1289" max="1289" width="6.25" style="43" customWidth="1"/>
    <col min="1290" max="1290" width="6.375" style="43" customWidth="1"/>
    <col min="1291" max="1292" width="6.125" style="43" customWidth="1"/>
    <col min="1293" max="1300" width="5.25" style="43" customWidth="1"/>
    <col min="1301" max="1302" width="5.75" style="43" customWidth="1"/>
    <col min="1303" max="1304" width="6.5" style="43" customWidth="1"/>
    <col min="1305" max="1305" width="6" style="43" customWidth="1"/>
    <col min="1306" max="1307" width="6.5" style="43" customWidth="1"/>
    <col min="1308" max="1308" width="8.375" style="43" customWidth="1"/>
    <col min="1309" max="1310" width="4.375" style="43" customWidth="1"/>
    <col min="1311" max="1536" width="4.5" style="43"/>
    <col min="1537" max="1537" width="8.125" style="43" customWidth="1"/>
    <col min="1538" max="1538" width="5.75" style="43" customWidth="1"/>
    <col min="1539" max="1539" width="6.25" style="43" customWidth="1"/>
    <col min="1540" max="1540" width="5.75" style="43" customWidth="1"/>
    <col min="1541" max="1541" width="6.25" style="43" customWidth="1"/>
    <col min="1542" max="1542" width="6.625" style="43" customWidth="1"/>
    <col min="1543" max="1544" width="5.875" style="43" customWidth="1"/>
    <col min="1545" max="1545" width="6.25" style="43" customWidth="1"/>
    <col min="1546" max="1546" width="6.375" style="43" customWidth="1"/>
    <col min="1547" max="1548" width="6.125" style="43" customWidth="1"/>
    <col min="1549" max="1556" width="5.25" style="43" customWidth="1"/>
    <col min="1557" max="1558" width="5.75" style="43" customWidth="1"/>
    <col min="1559" max="1560" width="6.5" style="43" customWidth="1"/>
    <col min="1561" max="1561" width="6" style="43" customWidth="1"/>
    <col min="1562" max="1563" width="6.5" style="43" customWidth="1"/>
    <col min="1564" max="1564" width="8.375" style="43" customWidth="1"/>
    <col min="1565" max="1566" width="4.375" style="43" customWidth="1"/>
    <col min="1567" max="1792" width="4.5" style="43"/>
    <col min="1793" max="1793" width="8.125" style="43" customWidth="1"/>
    <col min="1794" max="1794" width="5.75" style="43" customWidth="1"/>
    <col min="1795" max="1795" width="6.25" style="43" customWidth="1"/>
    <col min="1796" max="1796" width="5.75" style="43" customWidth="1"/>
    <col min="1797" max="1797" width="6.25" style="43" customWidth="1"/>
    <col min="1798" max="1798" width="6.625" style="43" customWidth="1"/>
    <col min="1799" max="1800" width="5.875" style="43" customWidth="1"/>
    <col min="1801" max="1801" width="6.25" style="43" customWidth="1"/>
    <col min="1802" max="1802" width="6.375" style="43" customWidth="1"/>
    <col min="1803" max="1804" width="6.125" style="43" customWidth="1"/>
    <col min="1805" max="1812" width="5.25" style="43" customWidth="1"/>
    <col min="1813" max="1814" width="5.75" style="43" customWidth="1"/>
    <col min="1815" max="1816" width="6.5" style="43" customWidth="1"/>
    <col min="1817" max="1817" width="6" style="43" customWidth="1"/>
    <col min="1818" max="1819" width="6.5" style="43" customWidth="1"/>
    <col min="1820" max="1820" width="8.375" style="43" customWidth="1"/>
    <col min="1821" max="1822" width="4.375" style="43" customWidth="1"/>
    <col min="1823" max="2048" width="4.5" style="43"/>
    <col min="2049" max="2049" width="8.125" style="43" customWidth="1"/>
    <col min="2050" max="2050" width="5.75" style="43" customWidth="1"/>
    <col min="2051" max="2051" width="6.25" style="43" customWidth="1"/>
    <col min="2052" max="2052" width="5.75" style="43" customWidth="1"/>
    <col min="2053" max="2053" width="6.25" style="43" customWidth="1"/>
    <col min="2054" max="2054" width="6.625" style="43" customWidth="1"/>
    <col min="2055" max="2056" width="5.875" style="43" customWidth="1"/>
    <col min="2057" max="2057" width="6.25" style="43" customWidth="1"/>
    <col min="2058" max="2058" width="6.375" style="43" customWidth="1"/>
    <col min="2059" max="2060" width="6.125" style="43" customWidth="1"/>
    <col min="2061" max="2068" width="5.25" style="43" customWidth="1"/>
    <col min="2069" max="2070" width="5.75" style="43" customWidth="1"/>
    <col min="2071" max="2072" width="6.5" style="43" customWidth="1"/>
    <col min="2073" max="2073" width="6" style="43" customWidth="1"/>
    <col min="2074" max="2075" width="6.5" style="43" customWidth="1"/>
    <col min="2076" max="2076" width="8.375" style="43" customWidth="1"/>
    <col min="2077" max="2078" width="4.375" style="43" customWidth="1"/>
    <col min="2079" max="2304" width="4.5" style="43"/>
    <col min="2305" max="2305" width="8.125" style="43" customWidth="1"/>
    <col min="2306" max="2306" width="5.75" style="43" customWidth="1"/>
    <col min="2307" max="2307" width="6.25" style="43" customWidth="1"/>
    <col min="2308" max="2308" width="5.75" style="43" customWidth="1"/>
    <col min="2309" max="2309" width="6.25" style="43" customWidth="1"/>
    <col min="2310" max="2310" width="6.625" style="43" customWidth="1"/>
    <col min="2311" max="2312" width="5.875" style="43" customWidth="1"/>
    <col min="2313" max="2313" width="6.25" style="43" customWidth="1"/>
    <col min="2314" max="2314" width="6.375" style="43" customWidth="1"/>
    <col min="2315" max="2316" width="6.125" style="43" customWidth="1"/>
    <col min="2317" max="2324" width="5.25" style="43" customWidth="1"/>
    <col min="2325" max="2326" width="5.75" style="43" customWidth="1"/>
    <col min="2327" max="2328" width="6.5" style="43" customWidth="1"/>
    <col min="2329" max="2329" width="6" style="43" customWidth="1"/>
    <col min="2330" max="2331" width="6.5" style="43" customWidth="1"/>
    <col min="2332" max="2332" width="8.375" style="43" customWidth="1"/>
    <col min="2333" max="2334" width="4.375" style="43" customWidth="1"/>
    <col min="2335" max="2560" width="4.5" style="43"/>
    <col min="2561" max="2561" width="8.125" style="43" customWidth="1"/>
    <col min="2562" max="2562" width="5.75" style="43" customWidth="1"/>
    <col min="2563" max="2563" width="6.25" style="43" customWidth="1"/>
    <col min="2564" max="2564" width="5.75" style="43" customWidth="1"/>
    <col min="2565" max="2565" width="6.25" style="43" customWidth="1"/>
    <col min="2566" max="2566" width="6.625" style="43" customWidth="1"/>
    <col min="2567" max="2568" width="5.875" style="43" customWidth="1"/>
    <col min="2569" max="2569" width="6.25" style="43" customWidth="1"/>
    <col min="2570" max="2570" width="6.375" style="43" customWidth="1"/>
    <col min="2571" max="2572" width="6.125" style="43" customWidth="1"/>
    <col min="2573" max="2580" width="5.25" style="43" customWidth="1"/>
    <col min="2581" max="2582" width="5.75" style="43" customWidth="1"/>
    <col min="2583" max="2584" width="6.5" style="43" customWidth="1"/>
    <col min="2585" max="2585" width="6" style="43" customWidth="1"/>
    <col min="2586" max="2587" width="6.5" style="43" customWidth="1"/>
    <col min="2588" max="2588" width="8.375" style="43" customWidth="1"/>
    <col min="2589" max="2590" width="4.375" style="43" customWidth="1"/>
    <col min="2591" max="2816" width="4.5" style="43"/>
    <col min="2817" max="2817" width="8.125" style="43" customWidth="1"/>
    <col min="2818" max="2818" width="5.75" style="43" customWidth="1"/>
    <col min="2819" max="2819" width="6.25" style="43" customWidth="1"/>
    <col min="2820" max="2820" width="5.75" style="43" customWidth="1"/>
    <col min="2821" max="2821" width="6.25" style="43" customWidth="1"/>
    <col min="2822" max="2822" width="6.625" style="43" customWidth="1"/>
    <col min="2823" max="2824" width="5.875" style="43" customWidth="1"/>
    <col min="2825" max="2825" width="6.25" style="43" customWidth="1"/>
    <col min="2826" max="2826" width="6.375" style="43" customWidth="1"/>
    <col min="2827" max="2828" width="6.125" style="43" customWidth="1"/>
    <col min="2829" max="2836" width="5.25" style="43" customWidth="1"/>
    <col min="2837" max="2838" width="5.75" style="43" customWidth="1"/>
    <col min="2839" max="2840" width="6.5" style="43" customWidth="1"/>
    <col min="2841" max="2841" width="6" style="43" customWidth="1"/>
    <col min="2842" max="2843" width="6.5" style="43" customWidth="1"/>
    <col min="2844" max="2844" width="8.375" style="43" customWidth="1"/>
    <col min="2845" max="2846" width="4.375" style="43" customWidth="1"/>
    <col min="2847" max="3072" width="4.5" style="43"/>
    <col min="3073" max="3073" width="8.125" style="43" customWidth="1"/>
    <col min="3074" max="3074" width="5.75" style="43" customWidth="1"/>
    <col min="3075" max="3075" width="6.25" style="43" customWidth="1"/>
    <col min="3076" max="3076" width="5.75" style="43" customWidth="1"/>
    <col min="3077" max="3077" width="6.25" style="43" customWidth="1"/>
    <col min="3078" max="3078" width="6.625" style="43" customWidth="1"/>
    <col min="3079" max="3080" width="5.875" style="43" customWidth="1"/>
    <col min="3081" max="3081" width="6.25" style="43" customWidth="1"/>
    <col min="3082" max="3082" width="6.375" style="43" customWidth="1"/>
    <col min="3083" max="3084" width="6.125" style="43" customWidth="1"/>
    <col min="3085" max="3092" width="5.25" style="43" customWidth="1"/>
    <col min="3093" max="3094" width="5.75" style="43" customWidth="1"/>
    <col min="3095" max="3096" width="6.5" style="43" customWidth="1"/>
    <col min="3097" max="3097" width="6" style="43" customWidth="1"/>
    <col min="3098" max="3099" width="6.5" style="43" customWidth="1"/>
    <col min="3100" max="3100" width="8.375" style="43" customWidth="1"/>
    <col min="3101" max="3102" width="4.375" style="43" customWidth="1"/>
    <col min="3103" max="3328" width="4.5" style="43"/>
    <col min="3329" max="3329" width="8.125" style="43" customWidth="1"/>
    <col min="3330" max="3330" width="5.75" style="43" customWidth="1"/>
    <col min="3331" max="3331" width="6.25" style="43" customWidth="1"/>
    <col min="3332" max="3332" width="5.75" style="43" customWidth="1"/>
    <col min="3333" max="3333" width="6.25" style="43" customWidth="1"/>
    <col min="3334" max="3334" width="6.625" style="43" customWidth="1"/>
    <col min="3335" max="3336" width="5.875" style="43" customWidth="1"/>
    <col min="3337" max="3337" width="6.25" style="43" customWidth="1"/>
    <col min="3338" max="3338" width="6.375" style="43" customWidth="1"/>
    <col min="3339" max="3340" width="6.125" style="43" customWidth="1"/>
    <col min="3341" max="3348" width="5.25" style="43" customWidth="1"/>
    <col min="3349" max="3350" width="5.75" style="43" customWidth="1"/>
    <col min="3351" max="3352" width="6.5" style="43" customWidth="1"/>
    <col min="3353" max="3353" width="6" style="43" customWidth="1"/>
    <col min="3354" max="3355" width="6.5" style="43" customWidth="1"/>
    <col min="3356" max="3356" width="8.375" style="43" customWidth="1"/>
    <col min="3357" max="3358" width="4.375" style="43" customWidth="1"/>
    <col min="3359" max="3584" width="4.5" style="43"/>
    <col min="3585" max="3585" width="8.125" style="43" customWidth="1"/>
    <col min="3586" max="3586" width="5.75" style="43" customWidth="1"/>
    <col min="3587" max="3587" width="6.25" style="43" customWidth="1"/>
    <col min="3588" max="3588" width="5.75" style="43" customWidth="1"/>
    <col min="3589" max="3589" width="6.25" style="43" customWidth="1"/>
    <col min="3590" max="3590" width="6.625" style="43" customWidth="1"/>
    <col min="3591" max="3592" width="5.875" style="43" customWidth="1"/>
    <col min="3593" max="3593" width="6.25" style="43" customWidth="1"/>
    <col min="3594" max="3594" width="6.375" style="43" customWidth="1"/>
    <col min="3595" max="3596" width="6.125" style="43" customWidth="1"/>
    <col min="3597" max="3604" width="5.25" style="43" customWidth="1"/>
    <col min="3605" max="3606" width="5.75" style="43" customWidth="1"/>
    <col min="3607" max="3608" width="6.5" style="43" customWidth="1"/>
    <col min="3609" max="3609" width="6" style="43" customWidth="1"/>
    <col min="3610" max="3611" width="6.5" style="43" customWidth="1"/>
    <col min="3612" max="3612" width="8.375" style="43" customWidth="1"/>
    <col min="3613" max="3614" width="4.375" style="43" customWidth="1"/>
    <col min="3615" max="3840" width="4.5" style="43"/>
    <col min="3841" max="3841" width="8.125" style="43" customWidth="1"/>
    <col min="3842" max="3842" width="5.75" style="43" customWidth="1"/>
    <col min="3843" max="3843" width="6.25" style="43" customWidth="1"/>
    <col min="3844" max="3844" width="5.75" style="43" customWidth="1"/>
    <col min="3845" max="3845" width="6.25" style="43" customWidth="1"/>
    <col min="3846" max="3846" width="6.625" style="43" customWidth="1"/>
    <col min="3847" max="3848" width="5.875" style="43" customWidth="1"/>
    <col min="3849" max="3849" width="6.25" style="43" customWidth="1"/>
    <col min="3850" max="3850" width="6.375" style="43" customWidth="1"/>
    <col min="3851" max="3852" width="6.125" style="43" customWidth="1"/>
    <col min="3853" max="3860" width="5.25" style="43" customWidth="1"/>
    <col min="3861" max="3862" width="5.75" style="43" customWidth="1"/>
    <col min="3863" max="3864" width="6.5" style="43" customWidth="1"/>
    <col min="3865" max="3865" width="6" style="43" customWidth="1"/>
    <col min="3866" max="3867" width="6.5" style="43" customWidth="1"/>
    <col min="3868" max="3868" width="8.375" style="43" customWidth="1"/>
    <col min="3869" max="3870" width="4.375" style="43" customWidth="1"/>
    <col min="3871" max="4096" width="4.5" style="43"/>
    <col min="4097" max="4097" width="8.125" style="43" customWidth="1"/>
    <col min="4098" max="4098" width="5.75" style="43" customWidth="1"/>
    <col min="4099" max="4099" width="6.25" style="43" customWidth="1"/>
    <col min="4100" max="4100" width="5.75" style="43" customWidth="1"/>
    <col min="4101" max="4101" width="6.25" style="43" customWidth="1"/>
    <col min="4102" max="4102" width="6.625" style="43" customWidth="1"/>
    <col min="4103" max="4104" width="5.875" style="43" customWidth="1"/>
    <col min="4105" max="4105" width="6.25" style="43" customWidth="1"/>
    <col min="4106" max="4106" width="6.375" style="43" customWidth="1"/>
    <col min="4107" max="4108" width="6.125" style="43" customWidth="1"/>
    <col min="4109" max="4116" width="5.25" style="43" customWidth="1"/>
    <col min="4117" max="4118" width="5.75" style="43" customWidth="1"/>
    <col min="4119" max="4120" width="6.5" style="43" customWidth="1"/>
    <col min="4121" max="4121" width="6" style="43" customWidth="1"/>
    <col min="4122" max="4123" width="6.5" style="43" customWidth="1"/>
    <col min="4124" max="4124" width="8.375" style="43" customWidth="1"/>
    <col min="4125" max="4126" width="4.375" style="43" customWidth="1"/>
    <col min="4127" max="4352" width="4.5" style="43"/>
    <col min="4353" max="4353" width="8.125" style="43" customWidth="1"/>
    <col min="4354" max="4354" width="5.75" style="43" customWidth="1"/>
    <col min="4355" max="4355" width="6.25" style="43" customWidth="1"/>
    <col min="4356" max="4356" width="5.75" style="43" customWidth="1"/>
    <col min="4357" max="4357" width="6.25" style="43" customWidth="1"/>
    <col min="4358" max="4358" width="6.625" style="43" customWidth="1"/>
    <col min="4359" max="4360" width="5.875" style="43" customWidth="1"/>
    <col min="4361" max="4361" width="6.25" style="43" customWidth="1"/>
    <col min="4362" max="4362" width="6.375" style="43" customWidth="1"/>
    <col min="4363" max="4364" width="6.125" style="43" customWidth="1"/>
    <col min="4365" max="4372" width="5.25" style="43" customWidth="1"/>
    <col min="4373" max="4374" width="5.75" style="43" customWidth="1"/>
    <col min="4375" max="4376" width="6.5" style="43" customWidth="1"/>
    <col min="4377" max="4377" width="6" style="43" customWidth="1"/>
    <col min="4378" max="4379" width="6.5" style="43" customWidth="1"/>
    <col min="4380" max="4380" width="8.375" style="43" customWidth="1"/>
    <col min="4381" max="4382" width="4.375" style="43" customWidth="1"/>
    <col min="4383" max="4608" width="4.5" style="43"/>
    <col min="4609" max="4609" width="8.125" style="43" customWidth="1"/>
    <col min="4610" max="4610" width="5.75" style="43" customWidth="1"/>
    <col min="4611" max="4611" width="6.25" style="43" customWidth="1"/>
    <col min="4612" max="4612" width="5.75" style="43" customWidth="1"/>
    <col min="4613" max="4613" width="6.25" style="43" customWidth="1"/>
    <col min="4614" max="4614" width="6.625" style="43" customWidth="1"/>
    <col min="4615" max="4616" width="5.875" style="43" customWidth="1"/>
    <col min="4617" max="4617" width="6.25" style="43" customWidth="1"/>
    <col min="4618" max="4618" width="6.375" style="43" customWidth="1"/>
    <col min="4619" max="4620" width="6.125" style="43" customWidth="1"/>
    <col min="4621" max="4628" width="5.25" style="43" customWidth="1"/>
    <col min="4629" max="4630" width="5.75" style="43" customWidth="1"/>
    <col min="4631" max="4632" width="6.5" style="43" customWidth="1"/>
    <col min="4633" max="4633" width="6" style="43" customWidth="1"/>
    <col min="4634" max="4635" width="6.5" style="43" customWidth="1"/>
    <col min="4636" max="4636" width="8.375" style="43" customWidth="1"/>
    <col min="4637" max="4638" width="4.375" style="43" customWidth="1"/>
    <col min="4639" max="4864" width="4.5" style="43"/>
    <col min="4865" max="4865" width="8.125" style="43" customWidth="1"/>
    <col min="4866" max="4866" width="5.75" style="43" customWidth="1"/>
    <col min="4867" max="4867" width="6.25" style="43" customWidth="1"/>
    <col min="4868" max="4868" width="5.75" style="43" customWidth="1"/>
    <col min="4869" max="4869" width="6.25" style="43" customWidth="1"/>
    <col min="4870" max="4870" width="6.625" style="43" customWidth="1"/>
    <col min="4871" max="4872" width="5.875" style="43" customWidth="1"/>
    <col min="4873" max="4873" width="6.25" style="43" customWidth="1"/>
    <col min="4874" max="4874" width="6.375" style="43" customWidth="1"/>
    <col min="4875" max="4876" width="6.125" style="43" customWidth="1"/>
    <col min="4877" max="4884" width="5.25" style="43" customWidth="1"/>
    <col min="4885" max="4886" width="5.75" style="43" customWidth="1"/>
    <col min="4887" max="4888" width="6.5" style="43" customWidth="1"/>
    <col min="4889" max="4889" width="6" style="43" customWidth="1"/>
    <col min="4890" max="4891" width="6.5" style="43" customWidth="1"/>
    <col min="4892" max="4892" width="8.375" style="43" customWidth="1"/>
    <col min="4893" max="4894" width="4.375" style="43" customWidth="1"/>
    <col min="4895" max="5120" width="4.5" style="43"/>
    <col min="5121" max="5121" width="8.125" style="43" customWidth="1"/>
    <col min="5122" max="5122" width="5.75" style="43" customWidth="1"/>
    <col min="5123" max="5123" width="6.25" style="43" customWidth="1"/>
    <col min="5124" max="5124" width="5.75" style="43" customWidth="1"/>
    <col min="5125" max="5125" width="6.25" style="43" customWidth="1"/>
    <col min="5126" max="5126" width="6.625" style="43" customWidth="1"/>
    <col min="5127" max="5128" width="5.875" style="43" customWidth="1"/>
    <col min="5129" max="5129" width="6.25" style="43" customWidth="1"/>
    <col min="5130" max="5130" width="6.375" style="43" customWidth="1"/>
    <col min="5131" max="5132" width="6.125" style="43" customWidth="1"/>
    <col min="5133" max="5140" width="5.25" style="43" customWidth="1"/>
    <col min="5141" max="5142" width="5.75" style="43" customWidth="1"/>
    <col min="5143" max="5144" width="6.5" style="43" customWidth="1"/>
    <col min="5145" max="5145" width="6" style="43" customWidth="1"/>
    <col min="5146" max="5147" width="6.5" style="43" customWidth="1"/>
    <col min="5148" max="5148" width="8.375" style="43" customWidth="1"/>
    <col min="5149" max="5150" width="4.375" style="43" customWidth="1"/>
    <col min="5151" max="5376" width="4.5" style="43"/>
    <col min="5377" max="5377" width="8.125" style="43" customWidth="1"/>
    <col min="5378" max="5378" width="5.75" style="43" customWidth="1"/>
    <col min="5379" max="5379" width="6.25" style="43" customWidth="1"/>
    <col min="5380" max="5380" width="5.75" style="43" customWidth="1"/>
    <col min="5381" max="5381" width="6.25" style="43" customWidth="1"/>
    <col min="5382" max="5382" width="6.625" style="43" customWidth="1"/>
    <col min="5383" max="5384" width="5.875" style="43" customWidth="1"/>
    <col min="5385" max="5385" width="6.25" style="43" customWidth="1"/>
    <col min="5386" max="5386" width="6.375" style="43" customWidth="1"/>
    <col min="5387" max="5388" width="6.125" style="43" customWidth="1"/>
    <col min="5389" max="5396" width="5.25" style="43" customWidth="1"/>
    <col min="5397" max="5398" width="5.75" style="43" customWidth="1"/>
    <col min="5399" max="5400" width="6.5" style="43" customWidth="1"/>
    <col min="5401" max="5401" width="6" style="43" customWidth="1"/>
    <col min="5402" max="5403" width="6.5" style="43" customWidth="1"/>
    <col min="5404" max="5404" width="8.375" style="43" customWidth="1"/>
    <col min="5405" max="5406" width="4.375" style="43" customWidth="1"/>
    <col min="5407" max="5632" width="4.5" style="43"/>
    <col min="5633" max="5633" width="8.125" style="43" customWidth="1"/>
    <col min="5634" max="5634" width="5.75" style="43" customWidth="1"/>
    <col min="5635" max="5635" width="6.25" style="43" customWidth="1"/>
    <col min="5636" max="5636" width="5.75" style="43" customWidth="1"/>
    <col min="5637" max="5637" width="6.25" style="43" customWidth="1"/>
    <col min="5638" max="5638" width="6.625" style="43" customWidth="1"/>
    <col min="5639" max="5640" width="5.875" style="43" customWidth="1"/>
    <col min="5641" max="5641" width="6.25" style="43" customWidth="1"/>
    <col min="5642" max="5642" width="6.375" style="43" customWidth="1"/>
    <col min="5643" max="5644" width="6.125" style="43" customWidth="1"/>
    <col min="5645" max="5652" width="5.25" style="43" customWidth="1"/>
    <col min="5653" max="5654" width="5.75" style="43" customWidth="1"/>
    <col min="5655" max="5656" width="6.5" style="43" customWidth="1"/>
    <col min="5657" max="5657" width="6" style="43" customWidth="1"/>
    <col min="5658" max="5659" width="6.5" style="43" customWidth="1"/>
    <col min="5660" max="5660" width="8.375" style="43" customWidth="1"/>
    <col min="5661" max="5662" width="4.375" style="43" customWidth="1"/>
    <col min="5663" max="5888" width="4.5" style="43"/>
    <col min="5889" max="5889" width="8.125" style="43" customWidth="1"/>
    <col min="5890" max="5890" width="5.75" style="43" customWidth="1"/>
    <col min="5891" max="5891" width="6.25" style="43" customWidth="1"/>
    <col min="5892" max="5892" width="5.75" style="43" customWidth="1"/>
    <col min="5893" max="5893" width="6.25" style="43" customWidth="1"/>
    <col min="5894" max="5894" width="6.625" style="43" customWidth="1"/>
    <col min="5895" max="5896" width="5.875" style="43" customWidth="1"/>
    <col min="5897" max="5897" width="6.25" style="43" customWidth="1"/>
    <col min="5898" max="5898" width="6.375" style="43" customWidth="1"/>
    <col min="5899" max="5900" width="6.125" style="43" customWidth="1"/>
    <col min="5901" max="5908" width="5.25" style="43" customWidth="1"/>
    <col min="5909" max="5910" width="5.75" style="43" customWidth="1"/>
    <col min="5911" max="5912" width="6.5" style="43" customWidth="1"/>
    <col min="5913" max="5913" width="6" style="43" customWidth="1"/>
    <col min="5914" max="5915" width="6.5" style="43" customWidth="1"/>
    <col min="5916" max="5916" width="8.375" style="43" customWidth="1"/>
    <col min="5917" max="5918" width="4.375" style="43" customWidth="1"/>
    <col min="5919" max="6144" width="4.5" style="43"/>
    <col min="6145" max="6145" width="8.125" style="43" customWidth="1"/>
    <col min="6146" max="6146" width="5.75" style="43" customWidth="1"/>
    <col min="6147" max="6147" width="6.25" style="43" customWidth="1"/>
    <col min="6148" max="6148" width="5.75" style="43" customWidth="1"/>
    <col min="6149" max="6149" width="6.25" style="43" customWidth="1"/>
    <col min="6150" max="6150" width="6.625" style="43" customWidth="1"/>
    <col min="6151" max="6152" width="5.875" style="43" customWidth="1"/>
    <col min="6153" max="6153" width="6.25" style="43" customWidth="1"/>
    <col min="6154" max="6154" width="6.375" style="43" customWidth="1"/>
    <col min="6155" max="6156" width="6.125" style="43" customWidth="1"/>
    <col min="6157" max="6164" width="5.25" style="43" customWidth="1"/>
    <col min="6165" max="6166" width="5.75" style="43" customWidth="1"/>
    <col min="6167" max="6168" width="6.5" style="43" customWidth="1"/>
    <col min="6169" max="6169" width="6" style="43" customWidth="1"/>
    <col min="6170" max="6171" width="6.5" style="43" customWidth="1"/>
    <col min="6172" max="6172" width="8.375" style="43" customWidth="1"/>
    <col min="6173" max="6174" width="4.375" style="43" customWidth="1"/>
    <col min="6175" max="6400" width="4.5" style="43"/>
    <col min="6401" max="6401" width="8.125" style="43" customWidth="1"/>
    <col min="6402" max="6402" width="5.75" style="43" customWidth="1"/>
    <col min="6403" max="6403" width="6.25" style="43" customWidth="1"/>
    <col min="6404" max="6404" width="5.75" style="43" customWidth="1"/>
    <col min="6405" max="6405" width="6.25" style="43" customWidth="1"/>
    <col min="6406" max="6406" width="6.625" style="43" customWidth="1"/>
    <col min="6407" max="6408" width="5.875" style="43" customWidth="1"/>
    <col min="6409" max="6409" width="6.25" style="43" customWidth="1"/>
    <col min="6410" max="6410" width="6.375" style="43" customWidth="1"/>
    <col min="6411" max="6412" width="6.125" style="43" customWidth="1"/>
    <col min="6413" max="6420" width="5.25" style="43" customWidth="1"/>
    <col min="6421" max="6422" width="5.75" style="43" customWidth="1"/>
    <col min="6423" max="6424" width="6.5" style="43" customWidth="1"/>
    <col min="6425" max="6425" width="6" style="43" customWidth="1"/>
    <col min="6426" max="6427" width="6.5" style="43" customWidth="1"/>
    <col min="6428" max="6428" width="8.375" style="43" customWidth="1"/>
    <col min="6429" max="6430" width="4.375" style="43" customWidth="1"/>
    <col min="6431" max="6656" width="4.5" style="43"/>
    <col min="6657" max="6657" width="8.125" style="43" customWidth="1"/>
    <col min="6658" max="6658" width="5.75" style="43" customWidth="1"/>
    <col min="6659" max="6659" width="6.25" style="43" customWidth="1"/>
    <col min="6660" max="6660" width="5.75" style="43" customWidth="1"/>
    <col min="6661" max="6661" width="6.25" style="43" customWidth="1"/>
    <col min="6662" max="6662" width="6.625" style="43" customWidth="1"/>
    <col min="6663" max="6664" width="5.875" style="43" customWidth="1"/>
    <col min="6665" max="6665" width="6.25" style="43" customWidth="1"/>
    <col min="6666" max="6666" width="6.375" style="43" customWidth="1"/>
    <col min="6667" max="6668" width="6.125" style="43" customWidth="1"/>
    <col min="6669" max="6676" width="5.25" style="43" customWidth="1"/>
    <col min="6677" max="6678" width="5.75" style="43" customWidth="1"/>
    <col min="6679" max="6680" width="6.5" style="43" customWidth="1"/>
    <col min="6681" max="6681" width="6" style="43" customWidth="1"/>
    <col min="6682" max="6683" width="6.5" style="43" customWidth="1"/>
    <col min="6684" max="6684" width="8.375" style="43" customWidth="1"/>
    <col min="6685" max="6686" width="4.375" style="43" customWidth="1"/>
    <col min="6687" max="6912" width="4.5" style="43"/>
    <col min="6913" max="6913" width="8.125" style="43" customWidth="1"/>
    <col min="6914" max="6914" width="5.75" style="43" customWidth="1"/>
    <col min="6915" max="6915" width="6.25" style="43" customWidth="1"/>
    <col min="6916" max="6916" width="5.75" style="43" customWidth="1"/>
    <col min="6917" max="6917" width="6.25" style="43" customWidth="1"/>
    <col min="6918" max="6918" width="6.625" style="43" customWidth="1"/>
    <col min="6919" max="6920" width="5.875" style="43" customWidth="1"/>
    <col min="6921" max="6921" width="6.25" style="43" customWidth="1"/>
    <col min="6922" max="6922" width="6.375" style="43" customWidth="1"/>
    <col min="6923" max="6924" width="6.125" style="43" customWidth="1"/>
    <col min="6925" max="6932" width="5.25" style="43" customWidth="1"/>
    <col min="6933" max="6934" width="5.75" style="43" customWidth="1"/>
    <col min="6935" max="6936" width="6.5" style="43" customWidth="1"/>
    <col min="6937" max="6937" width="6" style="43" customWidth="1"/>
    <col min="6938" max="6939" width="6.5" style="43" customWidth="1"/>
    <col min="6940" max="6940" width="8.375" style="43" customWidth="1"/>
    <col min="6941" max="6942" width="4.375" style="43" customWidth="1"/>
    <col min="6943" max="7168" width="4.5" style="43"/>
    <col min="7169" max="7169" width="8.125" style="43" customWidth="1"/>
    <col min="7170" max="7170" width="5.75" style="43" customWidth="1"/>
    <col min="7171" max="7171" width="6.25" style="43" customWidth="1"/>
    <col min="7172" max="7172" width="5.75" style="43" customWidth="1"/>
    <col min="7173" max="7173" width="6.25" style="43" customWidth="1"/>
    <col min="7174" max="7174" width="6.625" style="43" customWidth="1"/>
    <col min="7175" max="7176" width="5.875" style="43" customWidth="1"/>
    <col min="7177" max="7177" width="6.25" style="43" customWidth="1"/>
    <col min="7178" max="7178" width="6.375" style="43" customWidth="1"/>
    <col min="7179" max="7180" width="6.125" style="43" customWidth="1"/>
    <col min="7181" max="7188" width="5.25" style="43" customWidth="1"/>
    <col min="7189" max="7190" width="5.75" style="43" customWidth="1"/>
    <col min="7191" max="7192" width="6.5" style="43" customWidth="1"/>
    <col min="7193" max="7193" width="6" style="43" customWidth="1"/>
    <col min="7194" max="7195" width="6.5" style="43" customWidth="1"/>
    <col min="7196" max="7196" width="8.375" style="43" customWidth="1"/>
    <col min="7197" max="7198" width="4.375" style="43" customWidth="1"/>
    <col min="7199" max="7424" width="4.5" style="43"/>
    <col min="7425" max="7425" width="8.125" style="43" customWidth="1"/>
    <col min="7426" max="7426" width="5.75" style="43" customWidth="1"/>
    <col min="7427" max="7427" width="6.25" style="43" customWidth="1"/>
    <col min="7428" max="7428" width="5.75" style="43" customWidth="1"/>
    <col min="7429" max="7429" width="6.25" style="43" customWidth="1"/>
    <col min="7430" max="7430" width="6.625" style="43" customWidth="1"/>
    <col min="7431" max="7432" width="5.875" style="43" customWidth="1"/>
    <col min="7433" max="7433" width="6.25" style="43" customWidth="1"/>
    <col min="7434" max="7434" width="6.375" style="43" customWidth="1"/>
    <col min="7435" max="7436" width="6.125" style="43" customWidth="1"/>
    <col min="7437" max="7444" width="5.25" style="43" customWidth="1"/>
    <col min="7445" max="7446" width="5.75" style="43" customWidth="1"/>
    <col min="7447" max="7448" width="6.5" style="43" customWidth="1"/>
    <col min="7449" max="7449" width="6" style="43" customWidth="1"/>
    <col min="7450" max="7451" width="6.5" style="43" customWidth="1"/>
    <col min="7452" max="7452" width="8.375" style="43" customWidth="1"/>
    <col min="7453" max="7454" width="4.375" style="43" customWidth="1"/>
    <col min="7455" max="7680" width="4.5" style="43"/>
    <col min="7681" max="7681" width="8.125" style="43" customWidth="1"/>
    <col min="7682" max="7682" width="5.75" style="43" customWidth="1"/>
    <col min="7683" max="7683" width="6.25" style="43" customWidth="1"/>
    <col min="7684" max="7684" width="5.75" style="43" customWidth="1"/>
    <col min="7685" max="7685" width="6.25" style="43" customWidth="1"/>
    <col min="7686" max="7686" width="6.625" style="43" customWidth="1"/>
    <col min="7687" max="7688" width="5.875" style="43" customWidth="1"/>
    <col min="7689" max="7689" width="6.25" style="43" customWidth="1"/>
    <col min="7690" max="7690" width="6.375" style="43" customWidth="1"/>
    <col min="7691" max="7692" width="6.125" style="43" customWidth="1"/>
    <col min="7693" max="7700" width="5.25" style="43" customWidth="1"/>
    <col min="7701" max="7702" width="5.75" style="43" customWidth="1"/>
    <col min="7703" max="7704" width="6.5" style="43" customWidth="1"/>
    <col min="7705" max="7705" width="6" style="43" customWidth="1"/>
    <col min="7706" max="7707" width="6.5" style="43" customWidth="1"/>
    <col min="7708" max="7708" width="8.375" style="43" customWidth="1"/>
    <col min="7709" max="7710" width="4.375" style="43" customWidth="1"/>
    <col min="7711" max="7936" width="4.5" style="43"/>
    <col min="7937" max="7937" width="8.125" style="43" customWidth="1"/>
    <col min="7938" max="7938" width="5.75" style="43" customWidth="1"/>
    <col min="7939" max="7939" width="6.25" style="43" customWidth="1"/>
    <col min="7940" max="7940" width="5.75" style="43" customWidth="1"/>
    <col min="7941" max="7941" width="6.25" style="43" customWidth="1"/>
    <col min="7942" max="7942" width="6.625" style="43" customWidth="1"/>
    <col min="7943" max="7944" width="5.875" style="43" customWidth="1"/>
    <col min="7945" max="7945" width="6.25" style="43" customWidth="1"/>
    <col min="7946" max="7946" width="6.375" style="43" customWidth="1"/>
    <col min="7947" max="7948" width="6.125" style="43" customWidth="1"/>
    <col min="7949" max="7956" width="5.25" style="43" customWidth="1"/>
    <col min="7957" max="7958" width="5.75" style="43" customWidth="1"/>
    <col min="7959" max="7960" width="6.5" style="43" customWidth="1"/>
    <col min="7961" max="7961" width="6" style="43" customWidth="1"/>
    <col min="7962" max="7963" width="6.5" style="43" customWidth="1"/>
    <col min="7964" max="7964" width="8.375" style="43" customWidth="1"/>
    <col min="7965" max="7966" width="4.375" style="43" customWidth="1"/>
    <col min="7967" max="8192" width="4.5" style="43"/>
    <col min="8193" max="8193" width="8.125" style="43" customWidth="1"/>
    <col min="8194" max="8194" width="5.75" style="43" customWidth="1"/>
    <col min="8195" max="8195" width="6.25" style="43" customWidth="1"/>
    <col min="8196" max="8196" width="5.75" style="43" customWidth="1"/>
    <col min="8197" max="8197" width="6.25" style="43" customWidth="1"/>
    <col min="8198" max="8198" width="6.625" style="43" customWidth="1"/>
    <col min="8199" max="8200" width="5.875" style="43" customWidth="1"/>
    <col min="8201" max="8201" width="6.25" style="43" customWidth="1"/>
    <col min="8202" max="8202" width="6.375" style="43" customWidth="1"/>
    <col min="8203" max="8204" width="6.125" style="43" customWidth="1"/>
    <col min="8205" max="8212" width="5.25" style="43" customWidth="1"/>
    <col min="8213" max="8214" width="5.75" style="43" customWidth="1"/>
    <col min="8215" max="8216" width="6.5" style="43" customWidth="1"/>
    <col min="8217" max="8217" width="6" style="43" customWidth="1"/>
    <col min="8218" max="8219" width="6.5" style="43" customWidth="1"/>
    <col min="8220" max="8220" width="8.375" style="43" customWidth="1"/>
    <col min="8221" max="8222" width="4.375" style="43" customWidth="1"/>
    <col min="8223" max="8448" width="4.5" style="43"/>
    <col min="8449" max="8449" width="8.125" style="43" customWidth="1"/>
    <col min="8450" max="8450" width="5.75" style="43" customWidth="1"/>
    <col min="8451" max="8451" width="6.25" style="43" customWidth="1"/>
    <col min="8452" max="8452" width="5.75" style="43" customWidth="1"/>
    <col min="8453" max="8453" width="6.25" style="43" customWidth="1"/>
    <col min="8454" max="8454" width="6.625" style="43" customWidth="1"/>
    <col min="8455" max="8456" width="5.875" style="43" customWidth="1"/>
    <col min="8457" max="8457" width="6.25" style="43" customWidth="1"/>
    <col min="8458" max="8458" width="6.375" style="43" customWidth="1"/>
    <col min="8459" max="8460" width="6.125" style="43" customWidth="1"/>
    <col min="8461" max="8468" width="5.25" style="43" customWidth="1"/>
    <col min="8469" max="8470" width="5.75" style="43" customWidth="1"/>
    <col min="8471" max="8472" width="6.5" style="43" customWidth="1"/>
    <col min="8473" max="8473" width="6" style="43" customWidth="1"/>
    <col min="8474" max="8475" width="6.5" style="43" customWidth="1"/>
    <col min="8476" max="8476" width="8.375" style="43" customWidth="1"/>
    <col min="8477" max="8478" width="4.375" style="43" customWidth="1"/>
    <col min="8479" max="8704" width="4.5" style="43"/>
    <col min="8705" max="8705" width="8.125" style="43" customWidth="1"/>
    <col min="8706" max="8706" width="5.75" style="43" customWidth="1"/>
    <col min="8707" max="8707" width="6.25" style="43" customWidth="1"/>
    <col min="8708" max="8708" width="5.75" style="43" customWidth="1"/>
    <col min="8709" max="8709" width="6.25" style="43" customWidth="1"/>
    <col min="8710" max="8710" width="6.625" style="43" customWidth="1"/>
    <col min="8711" max="8712" width="5.875" style="43" customWidth="1"/>
    <col min="8713" max="8713" width="6.25" style="43" customWidth="1"/>
    <col min="8714" max="8714" width="6.375" style="43" customWidth="1"/>
    <col min="8715" max="8716" width="6.125" style="43" customWidth="1"/>
    <col min="8717" max="8724" width="5.25" style="43" customWidth="1"/>
    <col min="8725" max="8726" width="5.75" style="43" customWidth="1"/>
    <col min="8727" max="8728" width="6.5" style="43" customWidth="1"/>
    <col min="8729" max="8729" width="6" style="43" customWidth="1"/>
    <col min="8730" max="8731" width="6.5" style="43" customWidth="1"/>
    <col min="8732" max="8732" width="8.375" style="43" customWidth="1"/>
    <col min="8733" max="8734" width="4.375" style="43" customWidth="1"/>
    <col min="8735" max="8960" width="4.5" style="43"/>
    <col min="8961" max="8961" width="8.125" style="43" customWidth="1"/>
    <col min="8962" max="8962" width="5.75" style="43" customWidth="1"/>
    <col min="8963" max="8963" width="6.25" style="43" customWidth="1"/>
    <col min="8964" max="8964" width="5.75" style="43" customWidth="1"/>
    <col min="8965" max="8965" width="6.25" style="43" customWidth="1"/>
    <col min="8966" max="8966" width="6.625" style="43" customWidth="1"/>
    <col min="8967" max="8968" width="5.875" style="43" customWidth="1"/>
    <col min="8969" max="8969" width="6.25" style="43" customWidth="1"/>
    <col min="8970" max="8970" width="6.375" style="43" customWidth="1"/>
    <col min="8971" max="8972" width="6.125" style="43" customWidth="1"/>
    <col min="8973" max="8980" width="5.25" style="43" customWidth="1"/>
    <col min="8981" max="8982" width="5.75" style="43" customWidth="1"/>
    <col min="8983" max="8984" width="6.5" style="43" customWidth="1"/>
    <col min="8985" max="8985" width="6" style="43" customWidth="1"/>
    <col min="8986" max="8987" width="6.5" style="43" customWidth="1"/>
    <col min="8988" max="8988" width="8.375" style="43" customWidth="1"/>
    <col min="8989" max="8990" width="4.375" style="43" customWidth="1"/>
    <col min="8991" max="9216" width="4.5" style="43"/>
    <col min="9217" max="9217" width="8.125" style="43" customWidth="1"/>
    <col min="9218" max="9218" width="5.75" style="43" customWidth="1"/>
    <col min="9219" max="9219" width="6.25" style="43" customWidth="1"/>
    <col min="9220" max="9220" width="5.75" style="43" customWidth="1"/>
    <col min="9221" max="9221" width="6.25" style="43" customWidth="1"/>
    <col min="9222" max="9222" width="6.625" style="43" customWidth="1"/>
    <col min="9223" max="9224" width="5.875" style="43" customWidth="1"/>
    <col min="9225" max="9225" width="6.25" style="43" customWidth="1"/>
    <col min="9226" max="9226" width="6.375" style="43" customWidth="1"/>
    <col min="9227" max="9228" width="6.125" style="43" customWidth="1"/>
    <col min="9229" max="9236" width="5.25" style="43" customWidth="1"/>
    <col min="9237" max="9238" width="5.75" style="43" customWidth="1"/>
    <col min="9239" max="9240" width="6.5" style="43" customWidth="1"/>
    <col min="9241" max="9241" width="6" style="43" customWidth="1"/>
    <col min="9242" max="9243" width="6.5" style="43" customWidth="1"/>
    <col min="9244" max="9244" width="8.375" style="43" customWidth="1"/>
    <col min="9245" max="9246" width="4.375" style="43" customWidth="1"/>
    <col min="9247" max="9472" width="4.5" style="43"/>
    <col min="9473" max="9473" width="8.125" style="43" customWidth="1"/>
    <col min="9474" max="9474" width="5.75" style="43" customWidth="1"/>
    <col min="9475" max="9475" width="6.25" style="43" customWidth="1"/>
    <col min="9476" max="9476" width="5.75" style="43" customWidth="1"/>
    <col min="9477" max="9477" width="6.25" style="43" customWidth="1"/>
    <col min="9478" max="9478" width="6.625" style="43" customWidth="1"/>
    <col min="9479" max="9480" width="5.875" style="43" customWidth="1"/>
    <col min="9481" max="9481" width="6.25" style="43" customWidth="1"/>
    <col min="9482" max="9482" width="6.375" style="43" customWidth="1"/>
    <col min="9483" max="9484" width="6.125" style="43" customWidth="1"/>
    <col min="9485" max="9492" width="5.25" style="43" customWidth="1"/>
    <col min="9493" max="9494" width="5.75" style="43" customWidth="1"/>
    <col min="9495" max="9496" width="6.5" style="43" customWidth="1"/>
    <col min="9497" max="9497" width="6" style="43" customWidth="1"/>
    <col min="9498" max="9499" width="6.5" style="43" customWidth="1"/>
    <col min="9500" max="9500" width="8.375" style="43" customWidth="1"/>
    <col min="9501" max="9502" width="4.375" style="43" customWidth="1"/>
    <col min="9503" max="9728" width="4.5" style="43"/>
    <col min="9729" max="9729" width="8.125" style="43" customWidth="1"/>
    <col min="9730" max="9730" width="5.75" style="43" customWidth="1"/>
    <col min="9731" max="9731" width="6.25" style="43" customWidth="1"/>
    <col min="9732" max="9732" width="5.75" style="43" customWidth="1"/>
    <col min="9733" max="9733" width="6.25" style="43" customWidth="1"/>
    <col min="9734" max="9734" width="6.625" style="43" customWidth="1"/>
    <col min="9735" max="9736" width="5.875" style="43" customWidth="1"/>
    <col min="9737" max="9737" width="6.25" style="43" customWidth="1"/>
    <col min="9738" max="9738" width="6.375" style="43" customWidth="1"/>
    <col min="9739" max="9740" width="6.125" style="43" customWidth="1"/>
    <col min="9741" max="9748" width="5.25" style="43" customWidth="1"/>
    <col min="9749" max="9750" width="5.75" style="43" customWidth="1"/>
    <col min="9751" max="9752" width="6.5" style="43" customWidth="1"/>
    <col min="9753" max="9753" width="6" style="43" customWidth="1"/>
    <col min="9754" max="9755" width="6.5" style="43" customWidth="1"/>
    <col min="9756" max="9756" width="8.375" style="43" customWidth="1"/>
    <col min="9757" max="9758" width="4.375" style="43" customWidth="1"/>
    <col min="9759" max="9984" width="4.5" style="43"/>
    <col min="9985" max="9985" width="8.125" style="43" customWidth="1"/>
    <col min="9986" max="9986" width="5.75" style="43" customWidth="1"/>
    <col min="9987" max="9987" width="6.25" style="43" customWidth="1"/>
    <col min="9988" max="9988" width="5.75" style="43" customWidth="1"/>
    <col min="9989" max="9989" width="6.25" style="43" customWidth="1"/>
    <col min="9990" max="9990" width="6.625" style="43" customWidth="1"/>
    <col min="9991" max="9992" width="5.875" style="43" customWidth="1"/>
    <col min="9993" max="9993" width="6.25" style="43" customWidth="1"/>
    <col min="9994" max="9994" width="6.375" style="43" customWidth="1"/>
    <col min="9995" max="9996" width="6.125" style="43" customWidth="1"/>
    <col min="9997" max="10004" width="5.25" style="43" customWidth="1"/>
    <col min="10005" max="10006" width="5.75" style="43" customWidth="1"/>
    <col min="10007" max="10008" width="6.5" style="43" customWidth="1"/>
    <col min="10009" max="10009" width="6" style="43" customWidth="1"/>
    <col min="10010" max="10011" width="6.5" style="43" customWidth="1"/>
    <col min="10012" max="10012" width="8.375" style="43" customWidth="1"/>
    <col min="10013" max="10014" width="4.375" style="43" customWidth="1"/>
    <col min="10015" max="10240" width="4.5" style="43"/>
    <col min="10241" max="10241" width="8.125" style="43" customWidth="1"/>
    <col min="10242" max="10242" width="5.75" style="43" customWidth="1"/>
    <col min="10243" max="10243" width="6.25" style="43" customWidth="1"/>
    <col min="10244" max="10244" width="5.75" style="43" customWidth="1"/>
    <col min="10245" max="10245" width="6.25" style="43" customWidth="1"/>
    <col min="10246" max="10246" width="6.625" style="43" customWidth="1"/>
    <col min="10247" max="10248" width="5.875" style="43" customWidth="1"/>
    <col min="10249" max="10249" width="6.25" style="43" customWidth="1"/>
    <col min="10250" max="10250" width="6.375" style="43" customWidth="1"/>
    <col min="10251" max="10252" width="6.125" style="43" customWidth="1"/>
    <col min="10253" max="10260" width="5.25" style="43" customWidth="1"/>
    <col min="10261" max="10262" width="5.75" style="43" customWidth="1"/>
    <col min="10263" max="10264" width="6.5" style="43" customWidth="1"/>
    <col min="10265" max="10265" width="6" style="43" customWidth="1"/>
    <col min="10266" max="10267" width="6.5" style="43" customWidth="1"/>
    <col min="10268" max="10268" width="8.375" style="43" customWidth="1"/>
    <col min="10269" max="10270" width="4.375" style="43" customWidth="1"/>
    <col min="10271" max="10496" width="4.5" style="43"/>
    <col min="10497" max="10497" width="8.125" style="43" customWidth="1"/>
    <col min="10498" max="10498" width="5.75" style="43" customWidth="1"/>
    <col min="10499" max="10499" width="6.25" style="43" customWidth="1"/>
    <col min="10500" max="10500" width="5.75" style="43" customWidth="1"/>
    <col min="10501" max="10501" width="6.25" style="43" customWidth="1"/>
    <col min="10502" max="10502" width="6.625" style="43" customWidth="1"/>
    <col min="10503" max="10504" width="5.875" style="43" customWidth="1"/>
    <col min="10505" max="10505" width="6.25" style="43" customWidth="1"/>
    <col min="10506" max="10506" width="6.375" style="43" customWidth="1"/>
    <col min="10507" max="10508" width="6.125" style="43" customWidth="1"/>
    <col min="10509" max="10516" width="5.25" style="43" customWidth="1"/>
    <col min="10517" max="10518" width="5.75" style="43" customWidth="1"/>
    <col min="10519" max="10520" width="6.5" style="43" customWidth="1"/>
    <col min="10521" max="10521" width="6" style="43" customWidth="1"/>
    <col min="10522" max="10523" width="6.5" style="43" customWidth="1"/>
    <col min="10524" max="10524" width="8.375" style="43" customWidth="1"/>
    <col min="10525" max="10526" width="4.375" style="43" customWidth="1"/>
    <col min="10527" max="10752" width="4.5" style="43"/>
    <col min="10753" max="10753" width="8.125" style="43" customWidth="1"/>
    <col min="10754" max="10754" width="5.75" style="43" customWidth="1"/>
    <col min="10755" max="10755" width="6.25" style="43" customWidth="1"/>
    <col min="10756" max="10756" width="5.75" style="43" customWidth="1"/>
    <col min="10757" max="10757" width="6.25" style="43" customWidth="1"/>
    <col min="10758" max="10758" width="6.625" style="43" customWidth="1"/>
    <col min="10759" max="10760" width="5.875" style="43" customWidth="1"/>
    <col min="10761" max="10761" width="6.25" style="43" customWidth="1"/>
    <col min="10762" max="10762" width="6.375" style="43" customWidth="1"/>
    <col min="10763" max="10764" width="6.125" style="43" customWidth="1"/>
    <col min="10765" max="10772" width="5.25" style="43" customWidth="1"/>
    <col min="10773" max="10774" width="5.75" style="43" customWidth="1"/>
    <col min="10775" max="10776" width="6.5" style="43" customWidth="1"/>
    <col min="10777" max="10777" width="6" style="43" customWidth="1"/>
    <col min="10778" max="10779" width="6.5" style="43" customWidth="1"/>
    <col min="10780" max="10780" width="8.375" style="43" customWidth="1"/>
    <col min="10781" max="10782" width="4.375" style="43" customWidth="1"/>
    <col min="10783" max="11008" width="4.5" style="43"/>
    <col min="11009" max="11009" width="8.125" style="43" customWidth="1"/>
    <col min="11010" max="11010" width="5.75" style="43" customWidth="1"/>
    <col min="11011" max="11011" width="6.25" style="43" customWidth="1"/>
    <col min="11012" max="11012" width="5.75" style="43" customWidth="1"/>
    <col min="11013" max="11013" width="6.25" style="43" customWidth="1"/>
    <col min="11014" max="11014" width="6.625" style="43" customWidth="1"/>
    <col min="11015" max="11016" width="5.875" style="43" customWidth="1"/>
    <col min="11017" max="11017" width="6.25" style="43" customWidth="1"/>
    <col min="11018" max="11018" width="6.375" style="43" customWidth="1"/>
    <col min="11019" max="11020" width="6.125" style="43" customWidth="1"/>
    <col min="11021" max="11028" width="5.25" style="43" customWidth="1"/>
    <col min="11029" max="11030" width="5.75" style="43" customWidth="1"/>
    <col min="11031" max="11032" width="6.5" style="43" customWidth="1"/>
    <col min="11033" max="11033" width="6" style="43" customWidth="1"/>
    <col min="11034" max="11035" width="6.5" style="43" customWidth="1"/>
    <col min="11036" max="11036" width="8.375" style="43" customWidth="1"/>
    <col min="11037" max="11038" width="4.375" style="43" customWidth="1"/>
    <col min="11039" max="11264" width="4.5" style="43"/>
    <col min="11265" max="11265" width="8.125" style="43" customWidth="1"/>
    <col min="11266" max="11266" width="5.75" style="43" customWidth="1"/>
    <col min="11267" max="11267" width="6.25" style="43" customWidth="1"/>
    <col min="11268" max="11268" width="5.75" style="43" customWidth="1"/>
    <col min="11269" max="11269" width="6.25" style="43" customWidth="1"/>
    <col min="11270" max="11270" width="6.625" style="43" customWidth="1"/>
    <col min="11271" max="11272" width="5.875" style="43" customWidth="1"/>
    <col min="11273" max="11273" width="6.25" style="43" customWidth="1"/>
    <col min="11274" max="11274" width="6.375" style="43" customWidth="1"/>
    <col min="11275" max="11276" width="6.125" style="43" customWidth="1"/>
    <col min="11277" max="11284" width="5.25" style="43" customWidth="1"/>
    <col min="11285" max="11286" width="5.75" style="43" customWidth="1"/>
    <col min="11287" max="11288" width="6.5" style="43" customWidth="1"/>
    <col min="11289" max="11289" width="6" style="43" customWidth="1"/>
    <col min="11290" max="11291" width="6.5" style="43" customWidth="1"/>
    <col min="11292" max="11292" width="8.375" style="43" customWidth="1"/>
    <col min="11293" max="11294" width="4.375" style="43" customWidth="1"/>
    <col min="11295" max="11520" width="4.5" style="43"/>
    <col min="11521" max="11521" width="8.125" style="43" customWidth="1"/>
    <col min="11522" max="11522" width="5.75" style="43" customWidth="1"/>
    <col min="11523" max="11523" width="6.25" style="43" customWidth="1"/>
    <col min="11524" max="11524" width="5.75" style="43" customWidth="1"/>
    <col min="11525" max="11525" width="6.25" style="43" customWidth="1"/>
    <col min="11526" max="11526" width="6.625" style="43" customWidth="1"/>
    <col min="11527" max="11528" width="5.875" style="43" customWidth="1"/>
    <col min="11529" max="11529" width="6.25" style="43" customWidth="1"/>
    <col min="11530" max="11530" width="6.375" style="43" customWidth="1"/>
    <col min="11531" max="11532" width="6.125" style="43" customWidth="1"/>
    <col min="11533" max="11540" width="5.25" style="43" customWidth="1"/>
    <col min="11541" max="11542" width="5.75" style="43" customWidth="1"/>
    <col min="11543" max="11544" width="6.5" style="43" customWidth="1"/>
    <col min="11545" max="11545" width="6" style="43" customWidth="1"/>
    <col min="11546" max="11547" width="6.5" style="43" customWidth="1"/>
    <col min="11548" max="11548" width="8.375" style="43" customWidth="1"/>
    <col min="11549" max="11550" width="4.375" style="43" customWidth="1"/>
    <col min="11551" max="11776" width="4.5" style="43"/>
    <col min="11777" max="11777" width="8.125" style="43" customWidth="1"/>
    <col min="11778" max="11778" width="5.75" style="43" customWidth="1"/>
    <col min="11779" max="11779" width="6.25" style="43" customWidth="1"/>
    <col min="11780" max="11780" width="5.75" style="43" customWidth="1"/>
    <col min="11781" max="11781" width="6.25" style="43" customWidth="1"/>
    <col min="11782" max="11782" width="6.625" style="43" customWidth="1"/>
    <col min="11783" max="11784" width="5.875" style="43" customWidth="1"/>
    <col min="11785" max="11785" width="6.25" style="43" customWidth="1"/>
    <col min="11786" max="11786" width="6.375" style="43" customWidth="1"/>
    <col min="11787" max="11788" width="6.125" style="43" customWidth="1"/>
    <col min="11789" max="11796" width="5.25" style="43" customWidth="1"/>
    <col min="11797" max="11798" width="5.75" style="43" customWidth="1"/>
    <col min="11799" max="11800" width="6.5" style="43" customWidth="1"/>
    <col min="11801" max="11801" width="6" style="43" customWidth="1"/>
    <col min="11802" max="11803" width="6.5" style="43" customWidth="1"/>
    <col min="11804" max="11804" width="8.375" style="43" customWidth="1"/>
    <col min="11805" max="11806" width="4.375" style="43" customWidth="1"/>
    <col min="11807" max="12032" width="4.5" style="43"/>
    <col min="12033" max="12033" width="8.125" style="43" customWidth="1"/>
    <col min="12034" max="12034" width="5.75" style="43" customWidth="1"/>
    <col min="12035" max="12035" width="6.25" style="43" customWidth="1"/>
    <col min="12036" max="12036" width="5.75" style="43" customWidth="1"/>
    <col min="12037" max="12037" width="6.25" style="43" customWidth="1"/>
    <col min="12038" max="12038" width="6.625" style="43" customWidth="1"/>
    <col min="12039" max="12040" width="5.875" style="43" customWidth="1"/>
    <col min="12041" max="12041" width="6.25" style="43" customWidth="1"/>
    <col min="12042" max="12042" width="6.375" style="43" customWidth="1"/>
    <col min="12043" max="12044" width="6.125" style="43" customWidth="1"/>
    <col min="12045" max="12052" width="5.25" style="43" customWidth="1"/>
    <col min="12053" max="12054" width="5.75" style="43" customWidth="1"/>
    <col min="12055" max="12056" width="6.5" style="43" customWidth="1"/>
    <col min="12057" max="12057" width="6" style="43" customWidth="1"/>
    <col min="12058" max="12059" width="6.5" style="43" customWidth="1"/>
    <col min="12060" max="12060" width="8.375" style="43" customWidth="1"/>
    <col min="12061" max="12062" width="4.375" style="43" customWidth="1"/>
    <col min="12063" max="12288" width="4.5" style="43"/>
    <col min="12289" max="12289" width="8.125" style="43" customWidth="1"/>
    <col min="12290" max="12290" width="5.75" style="43" customWidth="1"/>
    <col min="12291" max="12291" width="6.25" style="43" customWidth="1"/>
    <col min="12292" max="12292" width="5.75" style="43" customWidth="1"/>
    <col min="12293" max="12293" width="6.25" style="43" customWidth="1"/>
    <col min="12294" max="12294" width="6.625" style="43" customWidth="1"/>
    <col min="12295" max="12296" width="5.875" style="43" customWidth="1"/>
    <col min="12297" max="12297" width="6.25" style="43" customWidth="1"/>
    <col min="12298" max="12298" width="6.375" style="43" customWidth="1"/>
    <col min="12299" max="12300" width="6.125" style="43" customWidth="1"/>
    <col min="12301" max="12308" width="5.25" style="43" customWidth="1"/>
    <col min="12309" max="12310" width="5.75" style="43" customWidth="1"/>
    <col min="12311" max="12312" width="6.5" style="43" customWidth="1"/>
    <col min="12313" max="12313" width="6" style="43" customWidth="1"/>
    <col min="12314" max="12315" width="6.5" style="43" customWidth="1"/>
    <col min="12316" max="12316" width="8.375" style="43" customWidth="1"/>
    <col min="12317" max="12318" width="4.375" style="43" customWidth="1"/>
    <col min="12319" max="12544" width="4.5" style="43"/>
    <col min="12545" max="12545" width="8.125" style="43" customWidth="1"/>
    <col min="12546" max="12546" width="5.75" style="43" customWidth="1"/>
    <col min="12547" max="12547" width="6.25" style="43" customWidth="1"/>
    <col min="12548" max="12548" width="5.75" style="43" customWidth="1"/>
    <col min="12549" max="12549" width="6.25" style="43" customWidth="1"/>
    <col min="12550" max="12550" width="6.625" style="43" customWidth="1"/>
    <col min="12551" max="12552" width="5.875" style="43" customWidth="1"/>
    <col min="12553" max="12553" width="6.25" style="43" customWidth="1"/>
    <col min="12554" max="12554" width="6.375" style="43" customWidth="1"/>
    <col min="12555" max="12556" width="6.125" style="43" customWidth="1"/>
    <col min="12557" max="12564" width="5.25" style="43" customWidth="1"/>
    <col min="12565" max="12566" width="5.75" style="43" customWidth="1"/>
    <col min="12567" max="12568" width="6.5" style="43" customWidth="1"/>
    <col min="12569" max="12569" width="6" style="43" customWidth="1"/>
    <col min="12570" max="12571" width="6.5" style="43" customWidth="1"/>
    <col min="12572" max="12572" width="8.375" style="43" customWidth="1"/>
    <col min="12573" max="12574" width="4.375" style="43" customWidth="1"/>
    <col min="12575" max="12800" width="4.5" style="43"/>
    <col min="12801" max="12801" width="8.125" style="43" customWidth="1"/>
    <col min="12802" max="12802" width="5.75" style="43" customWidth="1"/>
    <col min="12803" max="12803" width="6.25" style="43" customWidth="1"/>
    <col min="12804" max="12804" width="5.75" style="43" customWidth="1"/>
    <col min="12805" max="12805" width="6.25" style="43" customWidth="1"/>
    <col min="12806" max="12806" width="6.625" style="43" customWidth="1"/>
    <col min="12807" max="12808" width="5.875" style="43" customWidth="1"/>
    <col min="12809" max="12809" width="6.25" style="43" customWidth="1"/>
    <col min="12810" max="12810" width="6.375" style="43" customWidth="1"/>
    <col min="12811" max="12812" width="6.125" style="43" customWidth="1"/>
    <col min="12813" max="12820" width="5.25" style="43" customWidth="1"/>
    <col min="12821" max="12822" width="5.75" style="43" customWidth="1"/>
    <col min="12823" max="12824" width="6.5" style="43" customWidth="1"/>
    <col min="12825" max="12825" width="6" style="43" customWidth="1"/>
    <col min="12826" max="12827" width="6.5" style="43" customWidth="1"/>
    <col min="12828" max="12828" width="8.375" style="43" customWidth="1"/>
    <col min="12829" max="12830" width="4.375" style="43" customWidth="1"/>
    <col min="12831" max="13056" width="4.5" style="43"/>
    <col min="13057" max="13057" width="8.125" style="43" customWidth="1"/>
    <col min="13058" max="13058" width="5.75" style="43" customWidth="1"/>
    <col min="13059" max="13059" width="6.25" style="43" customWidth="1"/>
    <col min="13060" max="13060" width="5.75" style="43" customWidth="1"/>
    <col min="13061" max="13061" width="6.25" style="43" customWidth="1"/>
    <col min="13062" max="13062" width="6.625" style="43" customWidth="1"/>
    <col min="13063" max="13064" width="5.875" style="43" customWidth="1"/>
    <col min="13065" max="13065" width="6.25" style="43" customWidth="1"/>
    <col min="13066" max="13066" width="6.375" style="43" customWidth="1"/>
    <col min="13067" max="13068" width="6.125" style="43" customWidth="1"/>
    <col min="13069" max="13076" width="5.25" style="43" customWidth="1"/>
    <col min="13077" max="13078" width="5.75" style="43" customWidth="1"/>
    <col min="13079" max="13080" width="6.5" style="43" customWidth="1"/>
    <col min="13081" max="13081" width="6" style="43" customWidth="1"/>
    <col min="13082" max="13083" width="6.5" style="43" customWidth="1"/>
    <col min="13084" max="13084" width="8.375" style="43" customWidth="1"/>
    <col min="13085" max="13086" width="4.375" style="43" customWidth="1"/>
    <col min="13087" max="13312" width="4.5" style="43"/>
    <col min="13313" max="13313" width="8.125" style="43" customWidth="1"/>
    <col min="13314" max="13314" width="5.75" style="43" customWidth="1"/>
    <col min="13315" max="13315" width="6.25" style="43" customWidth="1"/>
    <col min="13316" max="13316" width="5.75" style="43" customWidth="1"/>
    <col min="13317" max="13317" width="6.25" style="43" customWidth="1"/>
    <col min="13318" max="13318" width="6.625" style="43" customWidth="1"/>
    <col min="13319" max="13320" width="5.875" style="43" customWidth="1"/>
    <col min="13321" max="13321" width="6.25" style="43" customWidth="1"/>
    <col min="13322" max="13322" width="6.375" style="43" customWidth="1"/>
    <col min="13323" max="13324" width="6.125" style="43" customWidth="1"/>
    <col min="13325" max="13332" width="5.25" style="43" customWidth="1"/>
    <col min="13333" max="13334" width="5.75" style="43" customWidth="1"/>
    <col min="13335" max="13336" width="6.5" style="43" customWidth="1"/>
    <col min="13337" max="13337" width="6" style="43" customWidth="1"/>
    <col min="13338" max="13339" width="6.5" style="43" customWidth="1"/>
    <col min="13340" max="13340" width="8.375" style="43" customWidth="1"/>
    <col min="13341" max="13342" width="4.375" style="43" customWidth="1"/>
    <col min="13343" max="13568" width="4.5" style="43"/>
    <col min="13569" max="13569" width="8.125" style="43" customWidth="1"/>
    <col min="13570" max="13570" width="5.75" style="43" customWidth="1"/>
    <col min="13571" max="13571" width="6.25" style="43" customWidth="1"/>
    <col min="13572" max="13572" width="5.75" style="43" customWidth="1"/>
    <col min="13573" max="13573" width="6.25" style="43" customWidth="1"/>
    <col min="13574" max="13574" width="6.625" style="43" customWidth="1"/>
    <col min="13575" max="13576" width="5.875" style="43" customWidth="1"/>
    <col min="13577" max="13577" width="6.25" style="43" customWidth="1"/>
    <col min="13578" max="13578" width="6.375" style="43" customWidth="1"/>
    <col min="13579" max="13580" width="6.125" style="43" customWidth="1"/>
    <col min="13581" max="13588" width="5.25" style="43" customWidth="1"/>
    <col min="13589" max="13590" width="5.75" style="43" customWidth="1"/>
    <col min="13591" max="13592" width="6.5" style="43" customWidth="1"/>
    <col min="13593" max="13593" width="6" style="43" customWidth="1"/>
    <col min="13594" max="13595" width="6.5" style="43" customWidth="1"/>
    <col min="13596" max="13596" width="8.375" style="43" customWidth="1"/>
    <col min="13597" max="13598" width="4.375" style="43" customWidth="1"/>
    <col min="13599" max="13824" width="4.5" style="43"/>
    <col min="13825" max="13825" width="8.125" style="43" customWidth="1"/>
    <col min="13826" max="13826" width="5.75" style="43" customWidth="1"/>
    <col min="13827" max="13827" width="6.25" style="43" customWidth="1"/>
    <col min="13828" max="13828" width="5.75" style="43" customWidth="1"/>
    <col min="13829" max="13829" width="6.25" style="43" customWidth="1"/>
    <col min="13830" max="13830" width="6.625" style="43" customWidth="1"/>
    <col min="13831" max="13832" width="5.875" style="43" customWidth="1"/>
    <col min="13833" max="13833" width="6.25" style="43" customWidth="1"/>
    <col min="13834" max="13834" width="6.375" style="43" customWidth="1"/>
    <col min="13835" max="13836" width="6.125" style="43" customWidth="1"/>
    <col min="13837" max="13844" width="5.25" style="43" customWidth="1"/>
    <col min="13845" max="13846" width="5.75" style="43" customWidth="1"/>
    <col min="13847" max="13848" width="6.5" style="43" customWidth="1"/>
    <col min="13849" max="13849" width="6" style="43" customWidth="1"/>
    <col min="13850" max="13851" width="6.5" style="43" customWidth="1"/>
    <col min="13852" max="13852" width="8.375" style="43" customWidth="1"/>
    <col min="13853" max="13854" width="4.375" style="43" customWidth="1"/>
    <col min="13855" max="14080" width="4.5" style="43"/>
    <col min="14081" max="14081" width="8.125" style="43" customWidth="1"/>
    <col min="14082" max="14082" width="5.75" style="43" customWidth="1"/>
    <col min="14083" max="14083" width="6.25" style="43" customWidth="1"/>
    <col min="14084" max="14084" width="5.75" style="43" customWidth="1"/>
    <col min="14085" max="14085" width="6.25" style="43" customWidth="1"/>
    <col min="14086" max="14086" width="6.625" style="43" customWidth="1"/>
    <col min="14087" max="14088" width="5.875" style="43" customWidth="1"/>
    <col min="14089" max="14089" width="6.25" style="43" customWidth="1"/>
    <col min="14090" max="14090" width="6.375" style="43" customWidth="1"/>
    <col min="14091" max="14092" width="6.125" style="43" customWidth="1"/>
    <col min="14093" max="14100" width="5.25" style="43" customWidth="1"/>
    <col min="14101" max="14102" width="5.75" style="43" customWidth="1"/>
    <col min="14103" max="14104" width="6.5" style="43" customWidth="1"/>
    <col min="14105" max="14105" width="6" style="43" customWidth="1"/>
    <col min="14106" max="14107" width="6.5" style="43" customWidth="1"/>
    <col min="14108" max="14108" width="8.375" style="43" customWidth="1"/>
    <col min="14109" max="14110" width="4.375" style="43" customWidth="1"/>
    <col min="14111" max="14336" width="4.5" style="43"/>
    <col min="14337" max="14337" width="8.125" style="43" customWidth="1"/>
    <col min="14338" max="14338" width="5.75" style="43" customWidth="1"/>
    <col min="14339" max="14339" width="6.25" style="43" customWidth="1"/>
    <col min="14340" max="14340" width="5.75" style="43" customWidth="1"/>
    <col min="14341" max="14341" width="6.25" style="43" customWidth="1"/>
    <col min="14342" max="14342" width="6.625" style="43" customWidth="1"/>
    <col min="14343" max="14344" width="5.875" style="43" customWidth="1"/>
    <col min="14345" max="14345" width="6.25" style="43" customWidth="1"/>
    <col min="14346" max="14346" width="6.375" style="43" customWidth="1"/>
    <col min="14347" max="14348" width="6.125" style="43" customWidth="1"/>
    <col min="14349" max="14356" width="5.25" style="43" customWidth="1"/>
    <col min="14357" max="14358" width="5.75" style="43" customWidth="1"/>
    <col min="14359" max="14360" width="6.5" style="43" customWidth="1"/>
    <col min="14361" max="14361" width="6" style="43" customWidth="1"/>
    <col min="14362" max="14363" width="6.5" style="43" customWidth="1"/>
    <col min="14364" max="14364" width="8.375" style="43" customWidth="1"/>
    <col min="14365" max="14366" width="4.375" style="43" customWidth="1"/>
    <col min="14367" max="14592" width="4.5" style="43"/>
    <col min="14593" max="14593" width="8.125" style="43" customWidth="1"/>
    <col min="14594" max="14594" width="5.75" style="43" customWidth="1"/>
    <col min="14595" max="14595" width="6.25" style="43" customWidth="1"/>
    <col min="14596" max="14596" width="5.75" style="43" customWidth="1"/>
    <col min="14597" max="14597" width="6.25" style="43" customWidth="1"/>
    <col min="14598" max="14598" width="6.625" style="43" customWidth="1"/>
    <col min="14599" max="14600" width="5.875" style="43" customWidth="1"/>
    <col min="14601" max="14601" width="6.25" style="43" customWidth="1"/>
    <col min="14602" max="14602" width="6.375" style="43" customWidth="1"/>
    <col min="14603" max="14604" width="6.125" style="43" customWidth="1"/>
    <col min="14605" max="14612" width="5.25" style="43" customWidth="1"/>
    <col min="14613" max="14614" width="5.75" style="43" customWidth="1"/>
    <col min="14615" max="14616" width="6.5" style="43" customWidth="1"/>
    <col min="14617" max="14617" width="6" style="43" customWidth="1"/>
    <col min="14618" max="14619" width="6.5" style="43" customWidth="1"/>
    <col min="14620" max="14620" width="8.375" style="43" customWidth="1"/>
    <col min="14621" max="14622" width="4.375" style="43" customWidth="1"/>
    <col min="14623" max="14848" width="4.5" style="43"/>
    <col min="14849" max="14849" width="8.125" style="43" customWidth="1"/>
    <col min="14850" max="14850" width="5.75" style="43" customWidth="1"/>
    <col min="14851" max="14851" width="6.25" style="43" customWidth="1"/>
    <col min="14852" max="14852" width="5.75" style="43" customWidth="1"/>
    <col min="14853" max="14853" width="6.25" style="43" customWidth="1"/>
    <col min="14854" max="14854" width="6.625" style="43" customWidth="1"/>
    <col min="14855" max="14856" width="5.875" style="43" customWidth="1"/>
    <col min="14857" max="14857" width="6.25" style="43" customWidth="1"/>
    <col min="14858" max="14858" width="6.375" style="43" customWidth="1"/>
    <col min="14859" max="14860" width="6.125" style="43" customWidth="1"/>
    <col min="14861" max="14868" width="5.25" style="43" customWidth="1"/>
    <col min="14869" max="14870" width="5.75" style="43" customWidth="1"/>
    <col min="14871" max="14872" width="6.5" style="43" customWidth="1"/>
    <col min="14873" max="14873" width="6" style="43" customWidth="1"/>
    <col min="14874" max="14875" width="6.5" style="43" customWidth="1"/>
    <col min="14876" max="14876" width="8.375" style="43" customWidth="1"/>
    <col min="14877" max="14878" width="4.375" style="43" customWidth="1"/>
    <col min="14879" max="15104" width="4.5" style="43"/>
    <col min="15105" max="15105" width="8.125" style="43" customWidth="1"/>
    <col min="15106" max="15106" width="5.75" style="43" customWidth="1"/>
    <col min="15107" max="15107" width="6.25" style="43" customWidth="1"/>
    <col min="15108" max="15108" width="5.75" style="43" customWidth="1"/>
    <col min="15109" max="15109" width="6.25" style="43" customWidth="1"/>
    <col min="15110" max="15110" width="6.625" style="43" customWidth="1"/>
    <col min="15111" max="15112" width="5.875" style="43" customWidth="1"/>
    <col min="15113" max="15113" width="6.25" style="43" customWidth="1"/>
    <col min="15114" max="15114" width="6.375" style="43" customWidth="1"/>
    <col min="15115" max="15116" width="6.125" style="43" customWidth="1"/>
    <col min="15117" max="15124" width="5.25" style="43" customWidth="1"/>
    <col min="15125" max="15126" width="5.75" style="43" customWidth="1"/>
    <col min="15127" max="15128" width="6.5" style="43" customWidth="1"/>
    <col min="15129" max="15129" width="6" style="43" customWidth="1"/>
    <col min="15130" max="15131" width="6.5" style="43" customWidth="1"/>
    <col min="15132" max="15132" width="8.375" style="43" customWidth="1"/>
    <col min="15133" max="15134" width="4.375" style="43" customWidth="1"/>
    <col min="15135" max="15360" width="4.5" style="43"/>
    <col min="15361" max="15361" width="8.125" style="43" customWidth="1"/>
    <col min="15362" max="15362" width="5.75" style="43" customWidth="1"/>
    <col min="15363" max="15363" width="6.25" style="43" customWidth="1"/>
    <col min="15364" max="15364" width="5.75" style="43" customWidth="1"/>
    <col min="15365" max="15365" width="6.25" style="43" customWidth="1"/>
    <col min="15366" max="15366" width="6.625" style="43" customWidth="1"/>
    <col min="15367" max="15368" width="5.875" style="43" customWidth="1"/>
    <col min="15369" max="15369" width="6.25" style="43" customWidth="1"/>
    <col min="15370" max="15370" width="6.375" style="43" customWidth="1"/>
    <col min="15371" max="15372" width="6.125" style="43" customWidth="1"/>
    <col min="15373" max="15380" width="5.25" style="43" customWidth="1"/>
    <col min="15381" max="15382" width="5.75" style="43" customWidth="1"/>
    <col min="15383" max="15384" width="6.5" style="43" customWidth="1"/>
    <col min="15385" max="15385" width="6" style="43" customWidth="1"/>
    <col min="15386" max="15387" width="6.5" style="43" customWidth="1"/>
    <col min="15388" max="15388" width="8.375" style="43" customWidth="1"/>
    <col min="15389" max="15390" width="4.375" style="43" customWidth="1"/>
    <col min="15391" max="15616" width="4.5" style="43"/>
    <col min="15617" max="15617" width="8.125" style="43" customWidth="1"/>
    <col min="15618" max="15618" width="5.75" style="43" customWidth="1"/>
    <col min="15619" max="15619" width="6.25" style="43" customWidth="1"/>
    <col min="15620" max="15620" width="5.75" style="43" customWidth="1"/>
    <col min="15621" max="15621" width="6.25" style="43" customWidth="1"/>
    <col min="15622" max="15622" width="6.625" style="43" customWidth="1"/>
    <col min="15623" max="15624" width="5.875" style="43" customWidth="1"/>
    <col min="15625" max="15625" width="6.25" style="43" customWidth="1"/>
    <col min="15626" max="15626" width="6.375" style="43" customWidth="1"/>
    <col min="15627" max="15628" width="6.125" style="43" customWidth="1"/>
    <col min="15629" max="15636" width="5.25" style="43" customWidth="1"/>
    <col min="15637" max="15638" width="5.75" style="43" customWidth="1"/>
    <col min="15639" max="15640" width="6.5" style="43" customWidth="1"/>
    <col min="15641" max="15641" width="6" style="43" customWidth="1"/>
    <col min="15642" max="15643" width="6.5" style="43" customWidth="1"/>
    <col min="15644" max="15644" width="8.375" style="43" customWidth="1"/>
    <col min="15645" max="15646" width="4.375" style="43" customWidth="1"/>
    <col min="15647" max="15872" width="4.5" style="43"/>
    <col min="15873" max="15873" width="8.125" style="43" customWidth="1"/>
    <col min="15874" max="15874" width="5.75" style="43" customWidth="1"/>
    <col min="15875" max="15875" width="6.25" style="43" customWidth="1"/>
    <col min="15876" max="15876" width="5.75" style="43" customWidth="1"/>
    <col min="15877" max="15877" width="6.25" style="43" customWidth="1"/>
    <col min="15878" max="15878" width="6.625" style="43" customWidth="1"/>
    <col min="15879" max="15880" width="5.875" style="43" customWidth="1"/>
    <col min="15881" max="15881" width="6.25" style="43" customWidth="1"/>
    <col min="15882" max="15882" width="6.375" style="43" customWidth="1"/>
    <col min="15883" max="15884" width="6.125" style="43" customWidth="1"/>
    <col min="15885" max="15892" width="5.25" style="43" customWidth="1"/>
    <col min="15893" max="15894" width="5.75" style="43" customWidth="1"/>
    <col min="15895" max="15896" width="6.5" style="43" customWidth="1"/>
    <col min="15897" max="15897" width="6" style="43" customWidth="1"/>
    <col min="15898" max="15899" width="6.5" style="43" customWidth="1"/>
    <col min="15900" max="15900" width="8.375" style="43" customWidth="1"/>
    <col min="15901" max="15902" width="4.375" style="43" customWidth="1"/>
    <col min="15903" max="16128" width="4.5" style="43"/>
    <col min="16129" max="16129" width="8.125" style="43" customWidth="1"/>
    <col min="16130" max="16130" width="5.75" style="43" customWidth="1"/>
    <col min="16131" max="16131" width="6.25" style="43" customWidth="1"/>
    <col min="16132" max="16132" width="5.75" style="43" customWidth="1"/>
    <col min="16133" max="16133" width="6.25" style="43" customWidth="1"/>
    <col min="16134" max="16134" width="6.625" style="43" customWidth="1"/>
    <col min="16135" max="16136" width="5.875" style="43" customWidth="1"/>
    <col min="16137" max="16137" width="6.25" style="43" customWidth="1"/>
    <col min="16138" max="16138" width="6.375" style="43" customWidth="1"/>
    <col min="16139" max="16140" width="6.125" style="43" customWidth="1"/>
    <col min="16141" max="16148" width="5.25" style="43" customWidth="1"/>
    <col min="16149" max="16150" width="5.75" style="43" customWidth="1"/>
    <col min="16151" max="16152" width="6.5" style="43" customWidth="1"/>
    <col min="16153" max="16153" width="6" style="43" customWidth="1"/>
    <col min="16154" max="16155" width="6.5" style="43" customWidth="1"/>
    <col min="16156" max="16156" width="8.375" style="43" customWidth="1"/>
    <col min="16157" max="16158" width="4.375" style="43" customWidth="1"/>
    <col min="16159" max="16384" width="4.5" style="43"/>
  </cols>
  <sheetData>
    <row r="1" spans="1:33" s="41" customFormat="1" ht="29.25" customHeight="1">
      <c r="A1" s="44"/>
      <c r="B1" s="45"/>
      <c r="C1" s="46"/>
      <c r="D1" s="46"/>
      <c r="E1" s="46"/>
      <c r="F1" s="46"/>
      <c r="G1" s="46"/>
      <c r="H1" s="46"/>
      <c r="I1" s="101"/>
      <c r="M1" s="102" t="s">
        <v>189</v>
      </c>
      <c r="N1" s="102" t="s">
        <v>190</v>
      </c>
      <c r="O1" s="103" t="s">
        <v>191</v>
      </c>
      <c r="P1" s="104" t="s">
        <v>45</v>
      </c>
      <c r="Q1" s="107" t="s">
        <v>192</v>
      </c>
      <c r="R1" s="108"/>
      <c r="S1" s="109"/>
    </row>
    <row r="2" spans="1:33" s="41" customFormat="1" ht="17.25" customHeight="1">
      <c r="A2" s="46"/>
      <c r="B2" s="47"/>
      <c r="C2" s="453"/>
      <c r="D2" s="454"/>
      <c r="E2" s="454"/>
      <c r="F2" s="454"/>
      <c r="G2" s="48"/>
      <c r="H2" s="48"/>
      <c r="I2" s="105"/>
      <c r="P2" s="106"/>
      <c r="Q2" s="106"/>
      <c r="R2" s="110"/>
      <c r="S2" s="110"/>
      <c r="T2" s="110"/>
      <c r="Y2" s="113" t="s">
        <v>193</v>
      </c>
      <c r="AA2" s="114">
        <v>20160901002</v>
      </c>
      <c r="AB2" s="455"/>
      <c r="AC2" s="455"/>
      <c r="AD2" s="455"/>
      <c r="AE2" s="455"/>
    </row>
    <row r="3" spans="1:33" ht="19.5" customHeight="1">
      <c r="A3" s="49" t="s">
        <v>194</v>
      </c>
      <c r="B3" s="50"/>
      <c r="C3" s="532" t="s">
        <v>40</v>
      </c>
      <c r="D3" s="533"/>
      <c r="E3" s="533"/>
      <c r="F3" s="533"/>
      <c r="G3" s="533"/>
      <c r="H3" s="534"/>
      <c r="I3" s="456" t="s">
        <v>264</v>
      </c>
      <c r="J3" s="457"/>
      <c r="K3" s="456" t="s">
        <v>195</v>
      </c>
      <c r="L3" s="457"/>
      <c r="M3" s="458" t="s">
        <v>196</v>
      </c>
      <c r="N3" s="459"/>
      <c r="O3" s="460" t="s">
        <v>197</v>
      </c>
      <c r="P3" s="461"/>
      <c r="Q3" s="462" t="s">
        <v>198</v>
      </c>
      <c r="R3" s="463"/>
      <c r="S3" s="111" t="s">
        <v>191</v>
      </c>
      <c r="T3" s="112" t="s">
        <v>199</v>
      </c>
      <c r="U3" s="520" t="s">
        <v>200</v>
      </c>
      <c r="V3" s="521"/>
      <c r="W3" s="538" t="s">
        <v>201</v>
      </c>
      <c r="X3" s="539"/>
      <c r="Y3" s="539"/>
      <c r="Z3" s="540"/>
      <c r="AA3" s="524" t="s">
        <v>202</v>
      </c>
      <c r="AB3" s="525"/>
      <c r="AC3" s="559"/>
      <c r="AD3" s="559"/>
      <c r="AE3" s="560"/>
      <c r="AF3" s="79"/>
      <c r="AG3" s="119"/>
    </row>
    <row r="4" spans="1:33" ht="18.75" customHeight="1">
      <c r="A4" s="51" t="s">
        <v>203</v>
      </c>
      <c r="B4" s="52"/>
      <c r="C4" s="535"/>
      <c r="D4" s="536"/>
      <c r="E4" s="536"/>
      <c r="F4" s="536"/>
      <c r="G4" s="536"/>
      <c r="H4" s="537"/>
      <c r="I4" s="464" t="s">
        <v>204</v>
      </c>
      <c r="J4" s="465"/>
      <c r="K4" s="466">
        <v>6.3</v>
      </c>
      <c r="L4" s="467"/>
      <c r="M4" s="468">
        <f>IF(B9="","",COUNT(B9:B14))</f>
        <v>6</v>
      </c>
      <c r="N4" s="469"/>
      <c r="O4" s="464" t="s">
        <v>205</v>
      </c>
      <c r="P4" s="465"/>
      <c r="Q4" s="470">
        <f>IF(AD16="","",AD16+L40*AD17)</f>
        <v>5.9639199999999999</v>
      </c>
      <c r="R4" s="469"/>
      <c r="S4" s="471">
        <f>IF(AD17="","",L39*AD17)</f>
        <v>0.20799999999999999</v>
      </c>
      <c r="T4" s="471"/>
      <c r="U4" s="522"/>
      <c r="V4" s="523"/>
      <c r="W4" s="541"/>
      <c r="X4" s="542"/>
      <c r="Y4" s="542"/>
      <c r="Z4" s="543"/>
      <c r="AA4" s="526"/>
      <c r="AB4" s="527"/>
      <c r="AC4" s="561"/>
      <c r="AD4" s="561"/>
      <c r="AE4" s="562"/>
      <c r="AF4" s="79"/>
      <c r="AG4" s="119"/>
    </row>
    <row r="5" spans="1:33" ht="21" customHeight="1">
      <c r="A5" s="53" t="s">
        <v>206</v>
      </c>
      <c r="B5" s="54"/>
      <c r="C5" s="472" t="s">
        <v>265</v>
      </c>
      <c r="D5" s="473"/>
      <c r="E5" s="473"/>
      <c r="F5" s="473"/>
      <c r="G5" s="473"/>
      <c r="H5" s="474"/>
      <c r="I5" s="464" t="s">
        <v>208</v>
      </c>
      <c r="J5" s="465"/>
      <c r="K5" s="466">
        <v>5.8</v>
      </c>
      <c r="L5" s="467"/>
      <c r="M5" s="475" t="s">
        <v>209</v>
      </c>
      <c r="N5" s="476"/>
      <c r="O5" s="464" t="s">
        <v>208</v>
      </c>
      <c r="P5" s="465"/>
      <c r="Q5" s="470">
        <f>IF(AD16="","",AD16)</f>
        <v>5.9139999999999997</v>
      </c>
      <c r="R5" s="469"/>
      <c r="S5" s="477">
        <f>IF(AD17="","",AD17)</f>
        <v>0.104</v>
      </c>
      <c r="T5" s="477"/>
      <c r="U5" s="478" t="s">
        <v>210</v>
      </c>
      <c r="V5" s="479" t="s">
        <v>45</v>
      </c>
      <c r="W5" s="480"/>
      <c r="X5" s="481"/>
      <c r="Y5" s="481"/>
      <c r="Z5" s="482"/>
      <c r="AA5" s="483" t="s">
        <v>211</v>
      </c>
      <c r="AB5" s="484"/>
      <c r="AC5" s="485" t="s">
        <v>266</v>
      </c>
      <c r="AD5" s="473"/>
      <c r="AE5" s="486"/>
      <c r="AF5" s="79"/>
      <c r="AG5" s="119"/>
    </row>
    <row r="6" spans="1:33" ht="21" customHeight="1">
      <c r="A6" s="55" t="s">
        <v>213</v>
      </c>
      <c r="B6" s="56"/>
      <c r="C6" s="485" t="s">
        <v>214</v>
      </c>
      <c r="D6" s="473"/>
      <c r="E6" s="473"/>
      <c r="F6" s="473"/>
      <c r="G6" s="473"/>
      <c r="H6" s="474"/>
      <c r="I6" s="464" t="s">
        <v>215</v>
      </c>
      <c r="J6" s="465"/>
      <c r="K6" s="466">
        <v>5.3</v>
      </c>
      <c r="L6" s="467"/>
      <c r="M6" s="487">
        <f>IF(AD14="","",IF(AD14=0,0,AD14/M4))</f>
        <v>10</v>
      </c>
      <c r="N6" s="476"/>
      <c r="O6" s="464" t="s">
        <v>216</v>
      </c>
      <c r="P6" s="465"/>
      <c r="Q6" s="470">
        <f>IF(AD16="","",AD16-L40*AD17)</f>
        <v>5.8640800000000004</v>
      </c>
      <c r="R6" s="469"/>
      <c r="S6" s="477">
        <f>IF(AD17="","",AD17*L38)</f>
        <v>0</v>
      </c>
      <c r="T6" s="477"/>
      <c r="U6" s="488" t="s">
        <v>217</v>
      </c>
      <c r="V6" s="479" t="s">
        <v>45</v>
      </c>
      <c r="W6" s="485" t="s">
        <v>159</v>
      </c>
      <c r="X6" s="489"/>
      <c r="Y6" s="489"/>
      <c r="Z6" s="490"/>
      <c r="AA6" s="491" t="s">
        <v>218</v>
      </c>
      <c r="AB6" s="492"/>
      <c r="AC6" s="493">
        <v>43033</v>
      </c>
      <c r="AD6" s="494"/>
      <c r="AE6" s="495"/>
      <c r="AF6" s="79"/>
      <c r="AG6" s="119"/>
    </row>
    <row r="7" spans="1:33" ht="15.75" customHeight="1">
      <c r="A7" s="57" t="s">
        <v>219</v>
      </c>
      <c r="B7" s="58" t="s">
        <v>220</v>
      </c>
      <c r="C7" s="59"/>
      <c r="D7" s="59"/>
      <c r="E7" s="59"/>
      <c r="F7" s="59"/>
      <c r="G7" s="59"/>
      <c r="H7" s="59"/>
      <c r="I7" s="59"/>
      <c r="J7" s="59"/>
      <c r="K7" s="59"/>
      <c r="L7" s="59"/>
      <c r="M7" s="59"/>
      <c r="N7" s="59"/>
      <c r="O7" s="59"/>
      <c r="P7" s="59"/>
      <c r="Q7" s="59"/>
      <c r="R7" s="59"/>
      <c r="S7" s="59"/>
      <c r="T7" s="59"/>
      <c r="U7" s="59"/>
      <c r="V7" s="59"/>
      <c r="W7" s="59"/>
      <c r="X7" s="59"/>
      <c r="Y7" s="59"/>
      <c r="Z7" s="59"/>
      <c r="AA7" s="59"/>
      <c r="AB7" s="59"/>
      <c r="AC7" s="464" t="s">
        <v>221</v>
      </c>
      <c r="AD7" s="496"/>
      <c r="AE7" s="497"/>
      <c r="AF7" s="79"/>
      <c r="AG7" s="119"/>
    </row>
    <row r="8" spans="1:33" ht="15.75" customHeight="1">
      <c r="A8" s="60" t="s">
        <v>222</v>
      </c>
      <c r="B8" s="61" t="s">
        <v>223</v>
      </c>
      <c r="C8" s="62">
        <v>1</v>
      </c>
      <c r="D8" s="62">
        <v>2</v>
      </c>
      <c r="E8" s="62">
        <v>3</v>
      </c>
      <c r="F8" s="62">
        <v>4</v>
      </c>
      <c r="G8" s="62">
        <v>5</v>
      </c>
      <c r="H8" s="62">
        <v>6</v>
      </c>
      <c r="I8" s="62">
        <v>7</v>
      </c>
      <c r="J8" s="62">
        <v>8</v>
      </c>
      <c r="K8" s="62">
        <v>9</v>
      </c>
      <c r="L8" s="62">
        <v>10</v>
      </c>
      <c r="M8" s="62">
        <v>11</v>
      </c>
      <c r="N8" s="62">
        <v>12</v>
      </c>
      <c r="O8" s="62">
        <v>13</v>
      </c>
      <c r="P8" s="62">
        <v>14</v>
      </c>
      <c r="Q8" s="62">
        <v>15</v>
      </c>
      <c r="R8" s="62">
        <v>16</v>
      </c>
      <c r="S8" s="62">
        <v>17</v>
      </c>
      <c r="T8" s="62">
        <v>18</v>
      </c>
      <c r="U8" s="62">
        <v>19</v>
      </c>
      <c r="V8" s="62">
        <v>20</v>
      </c>
      <c r="W8" s="62">
        <v>21</v>
      </c>
      <c r="X8" s="62">
        <v>22</v>
      </c>
      <c r="Y8" s="62">
        <v>23</v>
      </c>
      <c r="Z8" s="62">
        <v>24</v>
      </c>
      <c r="AA8" s="115">
        <v>25</v>
      </c>
      <c r="AB8" s="116"/>
      <c r="AC8" s="117" t="s">
        <v>225</v>
      </c>
      <c r="AD8" s="117"/>
      <c r="AE8" s="118">
        <f>IF(C9="","",SUM(C9:AB14))</f>
        <v>353.6</v>
      </c>
      <c r="AF8" s="119"/>
      <c r="AG8" s="119"/>
    </row>
    <row r="9" spans="1:33" ht="15.75" customHeight="1">
      <c r="A9" s="63" t="s">
        <v>226</v>
      </c>
      <c r="B9" s="64">
        <v>1</v>
      </c>
      <c r="C9" s="65">
        <v>5.95</v>
      </c>
      <c r="D9" s="65">
        <v>6</v>
      </c>
      <c r="E9" s="65">
        <v>5.96</v>
      </c>
      <c r="F9" s="65">
        <v>5.79</v>
      </c>
      <c r="G9" s="65">
        <v>5.9</v>
      </c>
      <c r="H9" s="65">
        <v>5.99</v>
      </c>
      <c r="I9" s="65">
        <v>5.98</v>
      </c>
      <c r="J9" s="65">
        <v>5.94</v>
      </c>
      <c r="K9" s="65">
        <v>5.87</v>
      </c>
      <c r="L9" s="65">
        <v>5.98</v>
      </c>
      <c r="M9" s="65"/>
      <c r="N9" s="65"/>
      <c r="O9" s="65"/>
      <c r="P9" s="65"/>
      <c r="Q9" s="65"/>
      <c r="R9" s="65"/>
      <c r="S9" s="65"/>
      <c r="T9" s="65"/>
      <c r="U9" s="65"/>
      <c r="V9" s="65"/>
      <c r="W9" s="65"/>
      <c r="X9" s="65"/>
      <c r="Y9" s="65"/>
      <c r="Z9" s="65"/>
      <c r="AA9" s="65"/>
      <c r="AB9" s="120"/>
      <c r="AC9" s="117" t="s">
        <v>227</v>
      </c>
      <c r="AD9" s="79"/>
      <c r="AE9" s="121">
        <f>IF(D17="","",SUM(C17:AB17))</f>
        <v>2.6</v>
      </c>
      <c r="AF9" s="119"/>
    </row>
    <row r="10" spans="1:33" ht="15.75" customHeight="1">
      <c r="A10" s="66" t="s">
        <v>228</v>
      </c>
      <c r="B10" s="64">
        <v>2</v>
      </c>
      <c r="C10" s="65">
        <v>5.99</v>
      </c>
      <c r="D10" s="65">
        <v>5.99</v>
      </c>
      <c r="E10" s="65">
        <v>5.86</v>
      </c>
      <c r="F10" s="65">
        <v>6.05</v>
      </c>
      <c r="G10" s="65">
        <v>6.03</v>
      </c>
      <c r="H10" s="65">
        <v>5.78</v>
      </c>
      <c r="I10" s="65">
        <v>5.98</v>
      </c>
      <c r="J10" s="65">
        <v>5.97</v>
      </c>
      <c r="K10" s="65">
        <v>5.97</v>
      </c>
      <c r="L10" s="65">
        <v>5.78</v>
      </c>
      <c r="M10" s="65"/>
      <c r="N10" s="65"/>
      <c r="O10" s="65"/>
      <c r="P10" s="65"/>
      <c r="Q10" s="65"/>
      <c r="R10" s="65"/>
      <c r="S10" s="65"/>
      <c r="T10" s="65"/>
      <c r="U10" s="65"/>
      <c r="V10" s="65"/>
      <c r="W10" s="65"/>
      <c r="X10" s="65"/>
      <c r="Y10" s="65"/>
      <c r="Z10" s="65"/>
      <c r="AA10" s="65"/>
      <c r="AB10" s="120"/>
      <c r="AC10" s="79"/>
      <c r="AD10" s="79"/>
      <c r="AE10" s="122"/>
      <c r="AF10" s="119"/>
    </row>
    <row r="11" spans="1:33" ht="15.75" customHeight="1">
      <c r="A11" s="63" t="s">
        <v>229</v>
      </c>
      <c r="B11" s="64">
        <v>3</v>
      </c>
      <c r="C11" s="65">
        <v>5.82</v>
      </c>
      <c r="D11" s="65">
        <v>5.79</v>
      </c>
      <c r="E11" s="65">
        <v>5.78</v>
      </c>
      <c r="F11" s="65">
        <v>5.93</v>
      </c>
      <c r="G11" s="65">
        <v>5.93</v>
      </c>
      <c r="H11" s="65">
        <v>5.86</v>
      </c>
      <c r="I11" s="65">
        <v>5.88</v>
      </c>
      <c r="J11" s="65">
        <v>5.88</v>
      </c>
      <c r="K11" s="65">
        <v>5.91</v>
      </c>
      <c r="L11" s="65">
        <v>5.88</v>
      </c>
      <c r="M11" s="65"/>
      <c r="N11" s="65"/>
      <c r="O11" s="65"/>
      <c r="P11" s="65"/>
      <c r="Q11" s="65"/>
      <c r="R11" s="65"/>
      <c r="S11" s="65"/>
      <c r="T11" s="65"/>
      <c r="U11" s="65"/>
      <c r="V11" s="65"/>
      <c r="W11" s="65"/>
      <c r="X11" s="65"/>
      <c r="Y11" s="65"/>
      <c r="Z11" s="65"/>
      <c r="AA11" s="65"/>
      <c r="AB11" s="120"/>
      <c r="AC11" s="498" t="s">
        <v>230</v>
      </c>
      <c r="AD11" s="499"/>
      <c r="AE11" s="500"/>
      <c r="AF11" s="119"/>
    </row>
    <row r="12" spans="1:33" ht="15.75" customHeight="1">
      <c r="A12" s="66" t="s">
        <v>231</v>
      </c>
      <c r="B12" s="64">
        <v>4</v>
      </c>
      <c r="C12" s="65">
        <v>5.94</v>
      </c>
      <c r="D12" s="65">
        <v>5.88</v>
      </c>
      <c r="E12" s="65">
        <v>5.95</v>
      </c>
      <c r="F12" s="65">
        <v>5.91</v>
      </c>
      <c r="G12" s="65">
        <v>5.91</v>
      </c>
      <c r="H12" s="65">
        <v>5.99</v>
      </c>
      <c r="I12" s="65">
        <v>6.01</v>
      </c>
      <c r="J12" s="65">
        <v>6.05</v>
      </c>
      <c r="K12" s="65">
        <v>5.75</v>
      </c>
      <c r="L12" s="65">
        <v>5.94</v>
      </c>
      <c r="M12" s="65"/>
      <c r="N12" s="65"/>
      <c r="O12" s="65"/>
      <c r="P12" s="65"/>
      <c r="Q12" s="65"/>
      <c r="R12" s="65"/>
      <c r="S12" s="65"/>
      <c r="T12" s="65"/>
      <c r="U12" s="65"/>
      <c r="V12" s="65"/>
      <c r="W12" s="65"/>
      <c r="X12" s="65"/>
      <c r="Y12" s="65"/>
      <c r="Z12" s="65"/>
      <c r="AA12" s="65"/>
      <c r="AB12" s="120"/>
      <c r="AC12" s="123"/>
      <c r="AD12" s="124" t="s">
        <v>232</v>
      </c>
      <c r="AE12" s="125"/>
      <c r="AF12" s="119"/>
    </row>
    <row r="13" spans="1:33" ht="15.75" customHeight="1">
      <c r="A13" s="66"/>
      <c r="B13" s="64">
        <v>5</v>
      </c>
      <c r="C13" s="65">
        <v>6</v>
      </c>
      <c r="D13" s="65">
        <v>5.84</v>
      </c>
      <c r="E13" s="65">
        <v>5.94</v>
      </c>
      <c r="F13" s="65">
        <v>5.88</v>
      </c>
      <c r="G13" s="65">
        <v>5.9</v>
      </c>
      <c r="H13" s="65">
        <v>5.91</v>
      </c>
      <c r="I13" s="65">
        <v>5.94</v>
      </c>
      <c r="J13" s="65">
        <v>5.84</v>
      </c>
      <c r="K13" s="65">
        <v>5.84</v>
      </c>
      <c r="L13" s="65">
        <v>5.93</v>
      </c>
      <c r="M13" s="65"/>
      <c r="N13" s="65"/>
      <c r="O13" s="65"/>
      <c r="P13" s="65"/>
      <c r="Q13" s="65"/>
      <c r="R13" s="65"/>
      <c r="S13" s="65"/>
      <c r="T13" s="65"/>
      <c r="U13" s="65"/>
      <c r="V13" s="65"/>
      <c r="W13" s="65"/>
      <c r="X13" s="65"/>
      <c r="Y13" s="65"/>
      <c r="Z13" s="65"/>
      <c r="AA13" s="65"/>
      <c r="AB13" s="120"/>
      <c r="AC13" s="123"/>
      <c r="AD13" s="79"/>
      <c r="AE13" s="125"/>
      <c r="AF13" s="119"/>
    </row>
    <row r="14" spans="1:33" ht="15.75" customHeight="1">
      <c r="A14" s="67" t="s">
        <v>233</v>
      </c>
      <c r="B14" s="64">
        <v>6</v>
      </c>
      <c r="C14" s="65">
        <v>5.69</v>
      </c>
      <c r="D14" s="65">
        <v>5.88</v>
      </c>
      <c r="E14" s="65">
        <v>5.91</v>
      </c>
      <c r="F14" s="65">
        <v>5.73</v>
      </c>
      <c r="G14" s="65">
        <v>5.65</v>
      </c>
      <c r="H14" s="65">
        <v>5.92</v>
      </c>
      <c r="I14" s="65">
        <v>5.81</v>
      </c>
      <c r="J14" s="65">
        <v>5.75</v>
      </c>
      <c r="K14" s="65">
        <v>5.68</v>
      </c>
      <c r="L14" s="65">
        <v>5.81</v>
      </c>
      <c r="M14" s="65"/>
      <c r="N14" s="65"/>
      <c r="O14" s="65"/>
      <c r="P14" s="65"/>
      <c r="Q14" s="65"/>
      <c r="R14" s="65"/>
      <c r="S14" s="65"/>
      <c r="T14" s="65"/>
      <c r="U14" s="65"/>
      <c r="V14" s="65"/>
      <c r="W14" s="65"/>
      <c r="X14" s="65"/>
      <c r="Y14" s="65"/>
      <c r="Z14" s="65"/>
      <c r="AA14" s="65"/>
      <c r="AB14" s="120"/>
      <c r="AC14" s="126" t="s">
        <v>234</v>
      </c>
      <c r="AD14" s="127">
        <f>IF(C9="","",COUNT(C9:AB14))</f>
        <v>60</v>
      </c>
      <c r="AE14" s="128"/>
      <c r="AF14" s="119"/>
      <c r="AG14" s="119"/>
    </row>
    <row r="15" spans="1:33" ht="15.75" customHeight="1">
      <c r="A15" s="68" t="s">
        <v>235</v>
      </c>
      <c r="B15" s="69"/>
      <c r="C15" s="70">
        <f t="shared" ref="C15:AA15" si="0">SUM(C9:C14)</f>
        <v>35.39</v>
      </c>
      <c r="D15" s="71">
        <f t="shared" si="0"/>
        <v>35.380000000000003</v>
      </c>
      <c r="E15" s="71">
        <f t="shared" si="0"/>
        <v>35.4</v>
      </c>
      <c r="F15" s="71">
        <f t="shared" si="0"/>
        <v>35.29</v>
      </c>
      <c r="G15" s="71">
        <f t="shared" si="0"/>
        <v>35.32</v>
      </c>
      <c r="H15" s="71">
        <f t="shared" si="0"/>
        <v>35.450000000000003</v>
      </c>
      <c r="I15" s="71">
        <f t="shared" si="0"/>
        <v>35.6</v>
      </c>
      <c r="J15" s="71">
        <f t="shared" si="0"/>
        <v>35.43</v>
      </c>
      <c r="K15" s="71">
        <f t="shared" si="0"/>
        <v>35.020000000000003</v>
      </c>
      <c r="L15" s="71">
        <f t="shared" si="0"/>
        <v>35.32</v>
      </c>
      <c r="M15" s="71">
        <f t="shared" si="0"/>
        <v>0</v>
      </c>
      <c r="N15" s="71">
        <f t="shared" si="0"/>
        <v>0</v>
      </c>
      <c r="O15" s="71">
        <f t="shared" si="0"/>
        <v>0</v>
      </c>
      <c r="P15" s="71">
        <f t="shared" si="0"/>
        <v>0</v>
      </c>
      <c r="Q15" s="71">
        <f t="shared" si="0"/>
        <v>0</v>
      </c>
      <c r="R15" s="71">
        <f t="shared" si="0"/>
        <v>0</v>
      </c>
      <c r="S15" s="71">
        <f t="shared" si="0"/>
        <v>0</v>
      </c>
      <c r="T15" s="71">
        <f t="shared" si="0"/>
        <v>0</v>
      </c>
      <c r="U15" s="71">
        <f t="shared" si="0"/>
        <v>0</v>
      </c>
      <c r="V15" s="71">
        <f t="shared" si="0"/>
        <v>0</v>
      </c>
      <c r="W15" s="71">
        <f t="shared" si="0"/>
        <v>0</v>
      </c>
      <c r="X15" s="71">
        <f t="shared" si="0"/>
        <v>0</v>
      </c>
      <c r="Y15" s="71">
        <f t="shared" si="0"/>
        <v>0</v>
      </c>
      <c r="Z15" s="71">
        <f t="shared" si="0"/>
        <v>0</v>
      </c>
      <c r="AA15" s="71">
        <f t="shared" si="0"/>
        <v>0</v>
      </c>
      <c r="AB15" s="129"/>
      <c r="AC15" s="501" t="s">
        <v>236</v>
      </c>
      <c r="AD15" s="502"/>
      <c r="AE15" s="503"/>
      <c r="AF15" s="119"/>
      <c r="AG15" s="119"/>
    </row>
    <row r="16" spans="1:33" ht="15.75" customHeight="1">
      <c r="A16" s="72" t="s">
        <v>237</v>
      </c>
      <c r="B16" s="73"/>
      <c r="C16" s="74">
        <f t="shared" ref="C16:AA16" si="1">SUM(C9:C14)/$M$4</f>
        <v>5.8983333333333299</v>
      </c>
      <c r="D16" s="75">
        <f t="shared" si="1"/>
        <v>5.8966666666666701</v>
      </c>
      <c r="E16" s="75">
        <f t="shared" si="1"/>
        <v>5.9</v>
      </c>
      <c r="F16" s="75">
        <f t="shared" si="1"/>
        <v>5.8816666666666704</v>
      </c>
      <c r="G16" s="75">
        <f t="shared" si="1"/>
        <v>5.8866666666666703</v>
      </c>
      <c r="H16" s="75">
        <f t="shared" si="1"/>
        <v>5.9083333333333297</v>
      </c>
      <c r="I16" s="75">
        <f t="shared" si="1"/>
        <v>5.93333333333333</v>
      </c>
      <c r="J16" s="75">
        <f t="shared" si="1"/>
        <v>5.9050000000000002</v>
      </c>
      <c r="K16" s="75">
        <f t="shared" si="1"/>
        <v>5.8366666666666696</v>
      </c>
      <c r="L16" s="75">
        <f t="shared" si="1"/>
        <v>5.8866666666666703</v>
      </c>
      <c r="M16" s="75">
        <f t="shared" si="1"/>
        <v>0</v>
      </c>
      <c r="N16" s="75">
        <f t="shared" si="1"/>
        <v>0</v>
      </c>
      <c r="O16" s="75">
        <f t="shared" si="1"/>
        <v>0</v>
      </c>
      <c r="P16" s="75">
        <f t="shared" si="1"/>
        <v>0</v>
      </c>
      <c r="Q16" s="75">
        <f t="shared" si="1"/>
        <v>0</v>
      </c>
      <c r="R16" s="75">
        <f t="shared" si="1"/>
        <v>0</v>
      </c>
      <c r="S16" s="75">
        <f t="shared" si="1"/>
        <v>0</v>
      </c>
      <c r="T16" s="75">
        <f t="shared" si="1"/>
        <v>0</v>
      </c>
      <c r="U16" s="75">
        <f t="shared" si="1"/>
        <v>0</v>
      </c>
      <c r="V16" s="75">
        <f t="shared" si="1"/>
        <v>0</v>
      </c>
      <c r="W16" s="75">
        <f t="shared" si="1"/>
        <v>0</v>
      </c>
      <c r="X16" s="75">
        <f t="shared" si="1"/>
        <v>0</v>
      </c>
      <c r="Y16" s="75">
        <f t="shared" si="1"/>
        <v>0</v>
      </c>
      <c r="Z16" s="75">
        <f t="shared" si="1"/>
        <v>0</v>
      </c>
      <c r="AA16" s="75">
        <f t="shared" si="1"/>
        <v>0</v>
      </c>
      <c r="AB16" s="129"/>
      <c r="AC16" s="130" t="s">
        <v>238</v>
      </c>
      <c r="AD16" s="131">
        <f>IF(C9="","",AVERAGE(C9:AB11))</f>
        <v>5.9139999999999997</v>
      </c>
      <c r="AE16" s="132"/>
      <c r="AF16" s="119"/>
      <c r="AG16" s="119"/>
    </row>
    <row r="17" spans="1:33" ht="15.75" customHeight="1">
      <c r="A17" s="68" t="s">
        <v>191</v>
      </c>
      <c r="B17" s="73"/>
      <c r="C17" s="70">
        <f t="shared" ref="C17:AA17" si="2">MAX(C9:C14)-MIN(C9:C14)</f>
        <v>0.31</v>
      </c>
      <c r="D17" s="71">
        <f t="shared" si="2"/>
        <v>0.21</v>
      </c>
      <c r="E17" s="71">
        <f t="shared" si="2"/>
        <v>0.18</v>
      </c>
      <c r="F17" s="71">
        <f t="shared" si="2"/>
        <v>0.31999999999999901</v>
      </c>
      <c r="G17" s="71">
        <f t="shared" si="2"/>
        <v>0.38</v>
      </c>
      <c r="H17" s="71">
        <f t="shared" si="2"/>
        <v>0.21</v>
      </c>
      <c r="I17" s="71">
        <f t="shared" si="2"/>
        <v>0.2</v>
      </c>
      <c r="J17" s="71">
        <f t="shared" si="2"/>
        <v>0.3</v>
      </c>
      <c r="K17" s="71">
        <f t="shared" si="2"/>
        <v>0.28999999999999998</v>
      </c>
      <c r="L17" s="71">
        <f t="shared" si="2"/>
        <v>0.2</v>
      </c>
      <c r="M17" s="71">
        <f t="shared" si="2"/>
        <v>0</v>
      </c>
      <c r="N17" s="71">
        <f t="shared" si="2"/>
        <v>0</v>
      </c>
      <c r="O17" s="71">
        <f t="shared" si="2"/>
        <v>0</v>
      </c>
      <c r="P17" s="71">
        <f t="shared" si="2"/>
        <v>0</v>
      </c>
      <c r="Q17" s="71">
        <f t="shared" si="2"/>
        <v>0</v>
      </c>
      <c r="R17" s="71">
        <f t="shared" si="2"/>
        <v>0</v>
      </c>
      <c r="S17" s="71">
        <f t="shared" si="2"/>
        <v>0</v>
      </c>
      <c r="T17" s="71">
        <f t="shared" si="2"/>
        <v>0</v>
      </c>
      <c r="U17" s="71">
        <f t="shared" si="2"/>
        <v>0</v>
      </c>
      <c r="V17" s="71">
        <f t="shared" si="2"/>
        <v>0</v>
      </c>
      <c r="W17" s="71">
        <f t="shared" si="2"/>
        <v>0</v>
      </c>
      <c r="X17" s="71">
        <f t="shared" si="2"/>
        <v>0</v>
      </c>
      <c r="Y17" s="71">
        <f t="shared" si="2"/>
        <v>0</v>
      </c>
      <c r="Z17" s="71">
        <f t="shared" si="2"/>
        <v>0</v>
      </c>
      <c r="AA17" s="71">
        <f t="shared" si="2"/>
        <v>0</v>
      </c>
      <c r="AB17" s="129"/>
      <c r="AC17" s="133" t="s">
        <v>239</v>
      </c>
      <c r="AD17" s="134">
        <f>IF(C17="","",AVERAGE(C17:AB17))</f>
        <v>0.104</v>
      </c>
      <c r="AE17" s="135"/>
      <c r="AF17" s="119"/>
      <c r="AG17" s="119"/>
    </row>
    <row r="18" spans="1:33" ht="15.75" customHeight="1">
      <c r="A18" s="76"/>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136"/>
      <c r="AD18" s="77"/>
      <c r="AE18" s="137"/>
      <c r="AF18" s="119"/>
      <c r="AG18" s="119"/>
    </row>
    <row r="19" spans="1:33" ht="15.75" customHeight="1">
      <c r="A19" s="78" t="s">
        <v>240</v>
      </c>
      <c r="B19" s="79"/>
      <c r="C19" s="79"/>
      <c r="D19" s="79"/>
      <c r="E19" s="79"/>
      <c r="F19" s="79"/>
      <c r="G19" s="79"/>
      <c r="H19" s="79"/>
      <c r="I19" s="79"/>
      <c r="J19" s="79"/>
      <c r="K19" s="79"/>
      <c r="L19" s="79"/>
      <c r="M19" s="79"/>
      <c r="N19" s="79"/>
      <c r="O19" s="79"/>
      <c r="P19" s="79"/>
      <c r="Q19" s="79"/>
      <c r="R19" s="79"/>
      <c r="S19" s="79"/>
      <c r="T19" s="79"/>
      <c r="U19" s="79"/>
      <c r="V19" s="79"/>
      <c r="W19" s="79"/>
      <c r="X19" s="79"/>
      <c r="Y19" s="79"/>
      <c r="Z19" s="79"/>
      <c r="AA19" s="79"/>
      <c r="AB19" s="79"/>
      <c r="AC19" s="504" t="s">
        <v>241</v>
      </c>
      <c r="AD19" s="505"/>
      <c r="AE19" s="506"/>
      <c r="AF19" s="119"/>
      <c r="AG19" s="119"/>
    </row>
    <row r="20" spans="1:33" ht="15.75" customHeight="1">
      <c r="A20" s="517" t="s">
        <v>242</v>
      </c>
      <c r="B20" s="79"/>
      <c r="C20" s="79"/>
      <c r="D20" s="79"/>
      <c r="E20" s="79"/>
      <c r="F20" s="79"/>
      <c r="G20" s="79"/>
      <c r="H20" s="79"/>
      <c r="I20" s="79"/>
      <c r="J20" s="79"/>
      <c r="K20" s="79"/>
      <c r="L20" s="79"/>
      <c r="M20" s="79"/>
      <c r="N20" s="79"/>
      <c r="O20" s="79"/>
      <c r="P20" s="79"/>
      <c r="Q20" s="79"/>
      <c r="R20" s="79"/>
      <c r="S20" s="79"/>
      <c r="T20" s="79"/>
      <c r="U20" s="79"/>
      <c r="V20" s="79"/>
      <c r="W20" s="79"/>
      <c r="X20" s="79"/>
      <c r="Y20" s="79"/>
      <c r="Z20" s="79"/>
      <c r="AA20" s="79"/>
      <c r="AB20" s="79"/>
      <c r="AC20" s="507">
        <f>IF(AE25="","",(1-NORMSDIST(STANDARDIZE(K4,AD16,AE25))+NORMSDIST(STANDARDIZE(K6,AD16,AE25)))*1000000)</f>
        <v>9.5037058690215704E-45</v>
      </c>
      <c r="AD20" s="508"/>
      <c r="AE20" s="509"/>
      <c r="AF20" s="119"/>
      <c r="AG20" s="119"/>
    </row>
    <row r="21" spans="1:33" ht="15.75" customHeight="1">
      <c r="A21" s="518"/>
      <c r="B21" s="79"/>
      <c r="C21" s="79"/>
      <c r="D21" s="79"/>
      <c r="E21" s="79"/>
      <c r="F21" s="79"/>
      <c r="G21" s="79"/>
      <c r="H21" s="79"/>
      <c r="I21" s="79"/>
      <c r="J21" s="79"/>
      <c r="K21" s="79"/>
      <c r="L21" s="79"/>
      <c r="M21" s="79"/>
      <c r="N21" s="79"/>
      <c r="O21" s="79"/>
      <c r="P21" s="79"/>
      <c r="Q21" s="79"/>
      <c r="R21" s="79"/>
      <c r="S21" s="79"/>
      <c r="T21" s="79"/>
      <c r="U21" s="79"/>
      <c r="V21" s="79"/>
      <c r="W21" s="79"/>
      <c r="X21" s="79"/>
      <c r="Y21" s="79"/>
      <c r="Z21" s="79"/>
      <c r="AA21" s="79"/>
      <c r="AB21" s="79"/>
      <c r="AC21" s="510"/>
      <c r="AD21" s="511"/>
      <c r="AE21" s="138"/>
      <c r="AF21" s="119"/>
      <c r="AG21" s="119"/>
    </row>
    <row r="22" spans="1:33" ht="15.75" customHeight="1">
      <c r="A22" s="518"/>
      <c r="B22" s="79"/>
      <c r="C22" s="79"/>
      <c r="D22" s="79"/>
      <c r="E22" s="79"/>
      <c r="F22" s="79"/>
      <c r="G22" s="79"/>
      <c r="H22" s="79"/>
      <c r="I22" s="79"/>
      <c r="J22" s="79"/>
      <c r="K22" s="79"/>
      <c r="L22" s="79"/>
      <c r="M22" s="79"/>
      <c r="N22" s="79"/>
      <c r="O22" s="79"/>
      <c r="P22" s="79"/>
      <c r="Q22" s="79"/>
      <c r="R22" s="79"/>
      <c r="S22" s="79"/>
      <c r="T22" s="79"/>
      <c r="U22" s="79"/>
      <c r="V22" s="79"/>
      <c r="W22" s="79"/>
      <c r="X22" s="79"/>
      <c r="Y22" s="79"/>
      <c r="Z22" s="79"/>
      <c r="AA22" s="79"/>
      <c r="AB22" s="79"/>
      <c r="AC22" s="512"/>
      <c r="AD22" s="513"/>
      <c r="AE22" s="139"/>
      <c r="AF22" s="119"/>
      <c r="AG22" s="119"/>
    </row>
    <row r="23" spans="1:33" ht="15.75" customHeight="1">
      <c r="A23" s="518"/>
      <c r="B23" s="79"/>
      <c r="C23" s="79"/>
      <c r="D23" s="79"/>
      <c r="E23" s="79"/>
      <c r="F23" s="79"/>
      <c r="G23" s="79"/>
      <c r="H23" s="79"/>
      <c r="I23" s="79"/>
      <c r="J23" s="79"/>
      <c r="K23" s="79"/>
      <c r="L23" s="79"/>
      <c r="M23" s="79"/>
      <c r="N23" s="79"/>
      <c r="O23" s="79"/>
      <c r="P23" s="79"/>
      <c r="Q23" s="79"/>
      <c r="R23" s="79"/>
      <c r="S23" s="79"/>
      <c r="T23" s="79"/>
      <c r="U23" s="79"/>
      <c r="V23" s="79"/>
      <c r="W23" s="79"/>
      <c r="X23" s="79"/>
      <c r="Y23" s="79"/>
      <c r="Z23" s="79"/>
      <c r="AA23" s="79"/>
      <c r="AB23" s="79"/>
      <c r="AC23" s="514" t="s">
        <v>243</v>
      </c>
      <c r="AD23" s="502"/>
      <c r="AE23" s="503"/>
      <c r="AF23" s="119"/>
      <c r="AG23" s="119"/>
    </row>
    <row r="24" spans="1:33" ht="15.75" customHeight="1">
      <c r="A24" s="518"/>
      <c r="B24" s="79"/>
      <c r="C24" s="79"/>
      <c r="D24" s="79"/>
      <c r="E24" s="79"/>
      <c r="F24" s="79"/>
      <c r="G24" s="79"/>
      <c r="H24" s="79"/>
      <c r="I24" s="79"/>
      <c r="J24" s="79"/>
      <c r="K24" s="79"/>
      <c r="L24" s="79"/>
      <c r="M24" s="79"/>
      <c r="N24" s="79"/>
      <c r="O24" s="79"/>
      <c r="P24" s="79"/>
      <c r="Q24" s="79"/>
      <c r="R24" s="79"/>
      <c r="S24" s="79"/>
      <c r="T24" s="79"/>
      <c r="U24" s="79"/>
      <c r="V24" s="79"/>
      <c r="W24" s="79"/>
      <c r="X24" s="79"/>
      <c r="Y24" s="79"/>
      <c r="Z24" s="79"/>
      <c r="AA24" s="79"/>
      <c r="AB24" s="79"/>
      <c r="AC24" s="140" t="s">
        <v>244</v>
      </c>
      <c r="AD24" s="141"/>
      <c r="AE24" s="142" t="e">
        <f>IF(AE8="","",SQRT((AB45-(AE8*AE8/AD14))/(AD14-1)))</f>
        <v>#REF!</v>
      </c>
      <c r="AF24" s="119"/>
      <c r="AG24" s="119"/>
    </row>
    <row r="25" spans="1:33" ht="16.5" customHeight="1">
      <c r="A25" s="78"/>
      <c r="B25" s="79"/>
      <c r="C25" s="79"/>
      <c r="D25" s="79"/>
      <c r="E25" s="79"/>
      <c r="F25" s="79"/>
      <c r="G25" s="79"/>
      <c r="H25" s="79"/>
      <c r="I25" s="79"/>
      <c r="J25" s="79"/>
      <c r="K25" s="79"/>
      <c r="L25" s="79"/>
      <c r="M25" s="79"/>
      <c r="N25" s="79"/>
      <c r="O25" s="79"/>
      <c r="P25" s="79"/>
      <c r="Q25" s="79"/>
      <c r="R25" s="79"/>
      <c r="S25" s="79"/>
      <c r="T25" s="79"/>
      <c r="U25" s="79"/>
      <c r="V25" s="79"/>
      <c r="W25" s="79"/>
      <c r="X25" s="79"/>
      <c r="Y25" s="79"/>
      <c r="Z25" s="79"/>
      <c r="AA25" s="79"/>
      <c r="AB25" s="79"/>
      <c r="AC25" s="143" t="s">
        <v>245</v>
      </c>
      <c r="AD25" s="144"/>
      <c r="AE25" s="145">
        <f>IF(AD17="","",AD17/L37)</f>
        <v>4.1106719367588897E-2</v>
      </c>
      <c r="AF25" s="119"/>
      <c r="AG25" s="119"/>
    </row>
    <row r="26" spans="1:33" ht="16.5" customHeight="1">
      <c r="A26" s="80" t="s">
        <v>191</v>
      </c>
      <c r="B26" s="79"/>
      <c r="C26" s="79"/>
      <c r="D26" s="79"/>
      <c r="E26" s="79"/>
      <c r="F26" s="79"/>
      <c r="G26" s="79"/>
      <c r="H26" s="79"/>
      <c r="I26" s="79"/>
      <c r="J26" s="79"/>
      <c r="K26" s="79"/>
      <c r="L26" s="79"/>
      <c r="M26" s="79"/>
      <c r="N26" s="79"/>
      <c r="O26" s="79"/>
      <c r="P26" s="79"/>
      <c r="Q26" s="79"/>
      <c r="R26" s="79"/>
      <c r="S26" s="79"/>
      <c r="T26" s="79"/>
      <c r="U26" s="79"/>
      <c r="V26" s="79"/>
      <c r="W26" s="79"/>
      <c r="X26" s="79"/>
      <c r="Y26" s="79"/>
      <c r="Z26" s="79"/>
      <c r="AA26" s="79"/>
      <c r="AB26" s="79"/>
      <c r="AC26" s="146"/>
      <c r="AD26" s="276" t="s">
        <v>246</v>
      </c>
      <c r="AE26" s="147" t="e">
        <f>IF(K4="","",MIN((K4-AD16)/(3*AE24),(AD16-K6)/(3*AE24)))</f>
        <v>#REF!</v>
      </c>
      <c r="AF26" s="119"/>
      <c r="AG26" s="119"/>
    </row>
    <row r="27" spans="1:33" ht="16.5" customHeight="1">
      <c r="A27" s="517" t="s">
        <v>242</v>
      </c>
      <c r="B27" s="81"/>
      <c r="C27" s="79"/>
      <c r="D27" s="79"/>
      <c r="E27" s="79"/>
      <c r="F27" s="79"/>
      <c r="G27" s="79"/>
      <c r="H27" s="79"/>
      <c r="I27" s="79"/>
      <c r="J27" s="79"/>
      <c r="K27" s="79"/>
      <c r="L27" s="79"/>
      <c r="M27" s="79"/>
      <c r="N27" s="79"/>
      <c r="O27" s="79"/>
      <c r="P27" s="79"/>
      <c r="Q27" s="79"/>
      <c r="R27" s="79"/>
      <c r="S27" s="79"/>
      <c r="T27" s="79"/>
      <c r="U27" s="79"/>
      <c r="V27" s="79"/>
      <c r="W27" s="79"/>
      <c r="X27" s="79"/>
      <c r="Y27" s="79"/>
      <c r="Z27" s="79"/>
      <c r="AA27" s="79"/>
      <c r="AB27" s="79"/>
      <c r="AC27" s="143"/>
      <c r="AD27" s="148" t="s">
        <v>247</v>
      </c>
      <c r="AE27" s="149" t="e">
        <f>IF(K4="","",(K4-K6)/(6*AE24))</f>
        <v>#REF!</v>
      </c>
      <c r="AF27" s="150"/>
      <c r="AG27" s="150"/>
    </row>
    <row r="28" spans="1:33" ht="16.5" customHeight="1">
      <c r="A28" s="518"/>
      <c r="B28" s="82"/>
      <c r="C28" s="79"/>
      <c r="D28" s="79"/>
      <c r="E28" s="79"/>
      <c r="F28" s="79"/>
      <c r="G28" s="79"/>
      <c r="H28" s="79"/>
      <c r="I28" s="79"/>
      <c r="J28" s="79"/>
      <c r="K28" s="79"/>
      <c r="L28" s="79"/>
      <c r="M28" s="79"/>
      <c r="N28" s="79"/>
      <c r="O28" s="79"/>
      <c r="P28" s="79"/>
      <c r="Q28" s="79"/>
      <c r="R28" s="79"/>
      <c r="S28" s="79"/>
      <c r="T28" s="79"/>
      <c r="U28" s="79"/>
      <c r="V28" s="79"/>
      <c r="W28" s="79"/>
      <c r="X28" s="79"/>
      <c r="Y28" s="79"/>
      <c r="Z28" s="79"/>
      <c r="AA28" s="79"/>
      <c r="AB28" s="79"/>
      <c r="AC28" s="136"/>
      <c r="AD28" s="151" t="s">
        <v>248</v>
      </c>
      <c r="AE28" s="152">
        <f>IF(AD16="","",ABS(AD16-((K4+K6)/2))/((K4-K6)/2))</f>
        <v>0.22800000000000001</v>
      </c>
      <c r="AF28" s="150"/>
      <c r="AG28" s="150"/>
    </row>
    <row r="29" spans="1:33" ht="16.5" customHeight="1">
      <c r="A29" s="518"/>
      <c r="B29" s="83"/>
      <c r="C29" s="84"/>
      <c r="D29" s="84"/>
      <c r="E29" s="84"/>
      <c r="F29" s="84"/>
      <c r="G29" s="84"/>
      <c r="H29" s="84"/>
      <c r="I29" s="84"/>
      <c r="J29" s="84"/>
      <c r="K29" s="84"/>
      <c r="L29" s="84"/>
      <c r="M29" s="84"/>
      <c r="N29" s="84"/>
      <c r="O29" s="84"/>
      <c r="P29" s="84"/>
      <c r="Q29" s="84"/>
      <c r="R29" s="84"/>
      <c r="S29" s="84"/>
      <c r="T29" s="84"/>
      <c r="U29" s="84"/>
      <c r="V29" s="84"/>
      <c r="W29" s="84"/>
      <c r="X29" s="84"/>
      <c r="Y29" s="84"/>
      <c r="Z29" s="84"/>
      <c r="AA29" s="84"/>
      <c r="AB29" s="84"/>
      <c r="AC29" s="136"/>
      <c r="AD29" s="277" t="s">
        <v>249</v>
      </c>
      <c r="AE29" s="153">
        <f>IF(K4="","",MIN((K4-AD16)/(3*AD17/L37),(AD16-K6)/(3*AD17/L37)))</f>
        <v>3.1300641025640998</v>
      </c>
      <c r="AF29" s="100"/>
      <c r="AG29" s="100"/>
    </row>
    <row r="30" spans="1:33" ht="16.5" customHeight="1">
      <c r="A30" s="518"/>
      <c r="B30" s="85"/>
      <c r="C30" s="84"/>
      <c r="D30" s="84"/>
      <c r="E30" s="84"/>
      <c r="F30" s="84"/>
      <c r="G30" s="84"/>
      <c r="H30" s="84"/>
      <c r="I30" s="84"/>
      <c r="J30" s="84"/>
      <c r="K30" s="84"/>
      <c r="L30" s="84"/>
      <c r="M30" s="84"/>
      <c r="N30" s="84"/>
      <c r="O30" s="84"/>
      <c r="P30" s="84"/>
      <c r="Q30" s="84"/>
      <c r="R30" s="84"/>
      <c r="S30" s="84"/>
      <c r="T30" s="84"/>
      <c r="U30" s="84"/>
      <c r="V30" s="84"/>
      <c r="W30" s="84"/>
      <c r="X30" s="84"/>
      <c r="Y30" s="84"/>
      <c r="Z30" s="84"/>
      <c r="AA30" s="84"/>
      <c r="AB30" s="84"/>
      <c r="AC30" s="136"/>
      <c r="AD30" s="154" t="s">
        <v>250</v>
      </c>
      <c r="AE30" s="153">
        <f>IF(K4="","",(K4-K6)/(6*AD17/L37))</f>
        <v>4.0544871794871797</v>
      </c>
      <c r="AF30" s="100"/>
      <c r="AG30" s="100"/>
    </row>
    <row r="31" spans="1:33" ht="16.5" customHeight="1">
      <c r="A31" s="519"/>
      <c r="B31" s="85"/>
      <c r="C31" s="84"/>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515" t="s">
        <v>251</v>
      </c>
      <c r="AD31" s="516"/>
      <c r="AE31" s="155" t="str">
        <f>IF(AE29="","",IF(AE29&lt;0.67,"E",IF(AE29&lt;1,"D",IF(AE29&lt;1.33,"C",IF(AE29&lt;1.67,"B","A")))))</f>
        <v>A</v>
      </c>
      <c r="AF31" s="100"/>
      <c r="AG31" s="100"/>
    </row>
    <row r="32" spans="1:33">
      <c r="A32" s="544" t="s">
        <v>252</v>
      </c>
      <c r="B32" s="545"/>
      <c r="C32" s="546"/>
      <c r="D32" s="553"/>
      <c r="E32" s="554"/>
      <c r="F32" s="554"/>
      <c r="G32" s="554"/>
      <c r="H32" s="554"/>
      <c r="I32" s="554"/>
      <c r="J32" s="554"/>
      <c r="K32" s="554"/>
      <c r="L32" s="554"/>
      <c r="M32" s="554"/>
      <c r="N32" s="554"/>
      <c r="O32" s="554"/>
      <c r="P32" s="554"/>
      <c r="Q32" s="554"/>
      <c r="R32" s="554"/>
      <c r="S32" s="554"/>
      <c r="T32" s="554"/>
      <c r="U32" s="554"/>
      <c r="V32" s="554"/>
      <c r="W32" s="554"/>
      <c r="X32" s="554"/>
      <c r="Y32" s="554"/>
      <c r="Z32" s="554"/>
      <c r="AA32" s="554"/>
      <c r="AB32" s="554"/>
      <c r="AC32" s="156"/>
      <c r="AD32" s="156"/>
      <c r="AE32" s="157"/>
      <c r="AF32" s="100"/>
      <c r="AG32" s="100"/>
    </row>
    <row r="33" spans="1:33">
      <c r="A33" s="547"/>
      <c r="B33" s="548"/>
      <c r="C33" s="549"/>
      <c r="D33" s="555"/>
      <c r="E33" s="556"/>
      <c r="F33" s="556"/>
      <c r="G33" s="556"/>
      <c r="H33" s="556"/>
      <c r="I33" s="556"/>
      <c r="J33" s="556"/>
      <c r="K33" s="556"/>
      <c r="L33" s="556"/>
      <c r="M33" s="556"/>
      <c r="N33" s="556"/>
      <c r="O33" s="556"/>
      <c r="P33" s="556"/>
      <c r="Q33" s="556"/>
      <c r="R33" s="556"/>
      <c r="S33" s="556"/>
      <c r="T33" s="556"/>
      <c r="U33" s="556"/>
      <c r="V33" s="556"/>
      <c r="W33" s="556"/>
      <c r="X33" s="556"/>
      <c r="Y33" s="556"/>
      <c r="Z33" s="556"/>
      <c r="AA33" s="556"/>
      <c r="AB33" s="556"/>
      <c r="AC33" s="156"/>
      <c r="AD33" s="156"/>
      <c r="AE33" s="157"/>
      <c r="AF33" s="100"/>
      <c r="AG33" s="100"/>
    </row>
    <row r="34" spans="1:33">
      <c r="A34" s="550"/>
      <c r="B34" s="551"/>
      <c r="C34" s="552"/>
      <c r="D34" s="557"/>
      <c r="E34" s="558"/>
      <c r="F34" s="558"/>
      <c r="G34" s="558"/>
      <c r="H34" s="558"/>
      <c r="I34" s="558"/>
      <c r="J34" s="558"/>
      <c r="K34" s="558"/>
      <c r="L34" s="558"/>
      <c r="M34" s="558"/>
      <c r="N34" s="558"/>
      <c r="O34" s="558"/>
      <c r="P34" s="558"/>
      <c r="Q34" s="558"/>
      <c r="R34" s="558"/>
      <c r="S34" s="558"/>
      <c r="T34" s="558"/>
      <c r="U34" s="558"/>
      <c r="V34" s="558"/>
      <c r="W34" s="558"/>
      <c r="X34" s="558"/>
      <c r="Y34" s="558"/>
      <c r="Z34" s="558"/>
      <c r="AA34" s="558"/>
      <c r="AB34" s="558"/>
      <c r="AC34" s="158"/>
      <c r="AD34" s="158"/>
      <c r="AE34" s="159"/>
      <c r="AF34" s="100"/>
      <c r="AG34" s="100"/>
    </row>
    <row r="35" spans="1:33">
      <c r="A35" s="86"/>
      <c r="B35" s="87"/>
      <c r="C35" s="87"/>
      <c r="D35" s="87"/>
      <c r="E35" s="88"/>
      <c r="F35" s="88"/>
      <c r="G35" s="88"/>
      <c r="H35" s="88"/>
      <c r="I35" s="88"/>
      <c r="J35" s="88"/>
      <c r="K35" s="88"/>
      <c r="L35" s="88"/>
      <c r="M35" s="88"/>
      <c r="N35" s="88"/>
      <c r="O35" s="88"/>
      <c r="P35" s="88"/>
      <c r="Q35" s="88"/>
      <c r="R35" s="88"/>
      <c r="S35" s="88"/>
      <c r="T35" s="88"/>
      <c r="U35" s="88"/>
      <c r="V35" s="88"/>
      <c r="W35" s="88"/>
      <c r="X35" s="88"/>
      <c r="Y35" s="88"/>
      <c r="Z35" s="88"/>
      <c r="AA35" s="88"/>
      <c r="AB35" s="88"/>
      <c r="AC35" s="88"/>
      <c r="AD35" s="88"/>
      <c r="AE35" s="88"/>
      <c r="AF35" s="88"/>
      <c r="AG35" s="100"/>
    </row>
    <row r="36" spans="1:33" ht="15" customHeight="1">
      <c r="A36" s="89"/>
      <c r="B36" s="89" t="s">
        <v>253</v>
      </c>
      <c r="C36" s="89">
        <v>2</v>
      </c>
      <c r="D36" s="89">
        <v>3</v>
      </c>
      <c r="E36" s="89">
        <v>4</v>
      </c>
      <c r="F36" s="89">
        <v>5</v>
      </c>
      <c r="G36" s="89">
        <v>6</v>
      </c>
      <c r="H36" s="89">
        <v>7</v>
      </c>
      <c r="I36" s="89">
        <v>8</v>
      </c>
      <c r="J36" s="89">
        <v>9</v>
      </c>
      <c r="K36" s="89">
        <v>10</v>
      </c>
      <c r="L36" s="89"/>
      <c r="M36" s="89"/>
      <c r="N36" s="89"/>
      <c r="O36" s="89"/>
      <c r="P36" s="89"/>
      <c r="Q36" s="89"/>
      <c r="R36" s="89"/>
      <c r="S36" s="89"/>
      <c r="T36" s="89"/>
      <c r="U36" s="89"/>
      <c r="V36" s="89"/>
      <c r="W36" s="89"/>
      <c r="X36" s="89"/>
      <c r="Y36" s="89"/>
      <c r="Z36" s="89"/>
      <c r="AA36" s="89"/>
      <c r="AB36" s="89"/>
      <c r="AC36" s="160"/>
      <c r="AD36" s="88"/>
      <c r="AE36" s="88"/>
      <c r="AF36" s="88"/>
      <c r="AG36" s="100"/>
    </row>
    <row r="37" spans="1:33">
      <c r="A37" s="89"/>
      <c r="B37" s="89" t="s">
        <v>254</v>
      </c>
      <c r="C37" s="89">
        <v>1.1299999999999999</v>
      </c>
      <c r="D37" s="89">
        <v>1.69</v>
      </c>
      <c r="E37" s="89">
        <v>2.06</v>
      </c>
      <c r="F37" s="89">
        <v>2.33</v>
      </c>
      <c r="G37" s="89">
        <v>2.5299999999999998</v>
      </c>
      <c r="H37" s="89">
        <v>2.7</v>
      </c>
      <c r="I37" s="89">
        <v>2.85</v>
      </c>
      <c r="J37" s="89">
        <v>2.97</v>
      </c>
      <c r="K37" s="89">
        <v>3.08</v>
      </c>
      <c r="L37" s="89">
        <f>IF(M4=2,C37,IF(M4=3,D37,IF(M4=4,E37,IF(M4=5,F37,IF(M4=6,G37,H37)))))</f>
        <v>2.5299999999999998</v>
      </c>
      <c r="M37" s="89"/>
      <c r="N37" s="89"/>
      <c r="O37" s="89"/>
      <c r="P37" s="89"/>
      <c r="Q37" s="89"/>
      <c r="R37" s="89"/>
      <c r="S37" s="89"/>
      <c r="T37" s="89"/>
      <c r="U37" s="89"/>
      <c r="V37" s="89"/>
      <c r="W37" s="89"/>
      <c r="X37" s="89"/>
      <c r="Y37" s="89"/>
      <c r="Z37" s="89"/>
      <c r="AA37" s="89"/>
      <c r="AB37" s="89"/>
      <c r="AC37" s="161"/>
      <c r="AD37" s="100"/>
      <c r="AE37" s="100"/>
      <c r="AF37" s="100"/>
      <c r="AG37" s="100"/>
    </row>
    <row r="38" spans="1:33">
      <c r="A38" s="89"/>
      <c r="B38" s="90" t="s">
        <v>255</v>
      </c>
      <c r="C38" s="89">
        <v>0</v>
      </c>
      <c r="D38" s="89">
        <v>0</v>
      </c>
      <c r="E38" s="89">
        <v>0</v>
      </c>
      <c r="F38" s="89">
        <v>0</v>
      </c>
      <c r="G38" s="89">
        <v>0</v>
      </c>
      <c r="H38" s="89">
        <v>0.08</v>
      </c>
      <c r="I38" s="89">
        <v>0.14000000000000001</v>
      </c>
      <c r="J38" s="89">
        <v>0.18</v>
      </c>
      <c r="K38" s="89">
        <v>0.22</v>
      </c>
      <c r="L38" s="89">
        <f>IF(M4=7,H38,C38)</f>
        <v>0</v>
      </c>
      <c r="M38" s="89"/>
      <c r="N38" s="89"/>
      <c r="O38" s="89"/>
      <c r="P38" s="89"/>
      <c r="Q38" s="89"/>
      <c r="R38" s="89"/>
      <c r="S38" s="89"/>
      <c r="T38" s="89"/>
      <c r="U38" s="89"/>
      <c r="V38" s="89"/>
      <c r="W38" s="89"/>
      <c r="X38" s="89"/>
      <c r="Y38" s="89"/>
      <c r="Z38" s="89"/>
      <c r="AA38" s="89"/>
      <c r="AB38" s="89"/>
      <c r="AC38" s="161"/>
      <c r="AD38" s="100"/>
      <c r="AE38" s="100"/>
      <c r="AF38" s="100"/>
      <c r="AG38" s="100"/>
    </row>
    <row r="39" spans="1:33">
      <c r="A39" s="89"/>
      <c r="B39" s="89" t="s">
        <v>256</v>
      </c>
      <c r="C39" s="89">
        <v>3.27</v>
      </c>
      <c r="D39" s="89">
        <v>2.57</v>
      </c>
      <c r="E39" s="89">
        <v>2.2799999999999998</v>
      </c>
      <c r="F39" s="89">
        <v>2.11</v>
      </c>
      <c r="G39" s="91">
        <v>2</v>
      </c>
      <c r="H39" s="89">
        <v>1.92</v>
      </c>
      <c r="I39" s="89">
        <v>1.86</v>
      </c>
      <c r="J39" s="89">
        <v>1.82</v>
      </c>
      <c r="K39" s="89">
        <v>1.78</v>
      </c>
      <c r="L39" s="89">
        <f>IF(M4=2,C39,IF(M4=3,D39,IF(M4=4,E39,IF(M4=5,F39,IF(M4=6,G39,H39)))))</f>
        <v>2</v>
      </c>
      <c r="M39" s="89"/>
      <c r="N39" s="89"/>
      <c r="O39" s="89"/>
      <c r="P39" s="89"/>
      <c r="Q39" s="89"/>
      <c r="R39" s="89"/>
      <c r="S39" s="89"/>
      <c r="T39" s="89"/>
      <c r="U39" s="89"/>
      <c r="V39" s="89"/>
      <c r="W39" s="89"/>
      <c r="X39" s="89"/>
      <c r="Y39" s="89"/>
      <c r="Z39" s="89"/>
      <c r="AA39" s="89"/>
      <c r="AB39" s="89"/>
      <c r="AC39" s="161"/>
      <c r="AD39" s="100"/>
      <c r="AE39" s="100"/>
      <c r="AF39" s="100"/>
      <c r="AG39" s="100"/>
    </row>
    <row r="40" spans="1:33">
      <c r="A40" s="89"/>
      <c r="B40" s="89" t="s">
        <v>257</v>
      </c>
      <c r="C40" s="89">
        <v>1.88</v>
      </c>
      <c r="D40" s="89">
        <v>1.02</v>
      </c>
      <c r="E40" s="89">
        <v>0.73</v>
      </c>
      <c r="F40" s="89">
        <v>0.57999999999999996</v>
      </c>
      <c r="G40" s="89">
        <v>0.48</v>
      </c>
      <c r="H40" s="89">
        <v>0.42</v>
      </c>
      <c r="I40" s="89">
        <v>0.37</v>
      </c>
      <c r="J40" s="89">
        <v>0.34</v>
      </c>
      <c r="K40" s="89">
        <v>0.31</v>
      </c>
      <c r="L40" s="89">
        <f>IF(M4=2,C40,IF(M4=3,D40,IF(M4=4,E40,IF(M4=5,F40,IF(M4=6,G40,H40)))))</f>
        <v>0.48</v>
      </c>
      <c r="M40" s="89"/>
      <c r="N40" s="89"/>
      <c r="O40" s="89"/>
      <c r="P40" s="89"/>
      <c r="Q40" s="89"/>
      <c r="R40" s="89"/>
      <c r="S40" s="89"/>
      <c r="T40" s="89"/>
      <c r="U40" s="89"/>
      <c r="V40" s="89"/>
      <c r="W40" s="89"/>
      <c r="X40" s="89"/>
      <c r="Y40" s="89"/>
      <c r="Z40" s="89"/>
      <c r="AA40" s="89"/>
      <c r="AB40" s="89"/>
      <c r="AC40" s="161"/>
      <c r="AD40" s="100"/>
      <c r="AE40" s="100"/>
      <c r="AF40" s="100"/>
      <c r="AG40" s="100"/>
    </row>
    <row r="41" spans="1:33">
      <c r="A41" s="89"/>
      <c r="B41" s="89"/>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161"/>
      <c r="AD41" s="100"/>
      <c r="AE41" s="100"/>
      <c r="AF41" s="100"/>
      <c r="AG41" s="100"/>
    </row>
    <row r="42" spans="1:33">
      <c r="A42" s="89" t="s">
        <v>258</v>
      </c>
      <c r="B42" s="89"/>
      <c r="C42" s="89"/>
      <c r="D42" s="89"/>
      <c r="E42" s="90"/>
      <c r="F42" s="90"/>
      <c r="G42" s="90"/>
      <c r="H42" s="90"/>
      <c r="I42" s="90"/>
      <c r="J42" s="90"/>
      <c r="K42" s="90"/>
      <c r="L42" s="90"/>
      <c r="M42" s="90"/>
      <c r="N42" s="90"/>
      <c r="O42" s="90"/>
      <c r="P42" s="90"/>
      <c r="Q42" s="90"/>
      <c r="R42" s="90"/>
      <c r="S42" s="90"/>
      <c r="T42" s="90"/>
      <c r="U42" s="90"/>
      <c r="V42" s="90"/>
      <c r="W42" s="90"/>
      <c r="X42" s="90"/>
      <c r="Y42" s="90"/>
      <c r="Z42" s="90"/>
      <c r="AA42" s="90"/>
      <c r="AB42" s="89"/>
      <c r="AC42" s="161"/>
      <c r="AD42" s="100"/>
      <c r="AE42" s="100"/>
      <c r="AF42" s="100"/>
      <c r="AG42" s="100"/>
    </row>
    <row r="43" spans="1:33">
      <c r="A43" s="89" t="s">
        <v>259</v>
      </c>
      <c r="B43" s="92">
        <f t="shared" ref="B43:AA43" si="3">$Q$4</f>
        <v>5.9639199999999999</v>
      </c>
      <c r="C43" s="92">
        <f t="shared" si="3"/>
        <v>5.9639199999999999</v>
      </c>
      <c r="D43" s="92">
        <f t="shared" si="3"/>
        <v>5.9639199999999999</v>
      </c>
      <c r="E43" s="92">
        <f t="shared" si="3"/>
        <v>5.9639199999999999</v>
      </c>
      <c r="F43" s="92">
        <f t="shared" si="3"/>
        <v>5.9639199999999999</v>
      </c>
      <c r="G43" s="92">
        <f t="shared" si="3"/>
        <v>5.9639199999999999</v>
      </c>
      <c r="H43" s="92">
        <f t="shared" si="3"/>
        <v>5.9639199999999999</v>
      </c>
      <c r="I43" s="92">
        <f t="shared" si="3"/>
        <v>5.9639199999999999</v>
      </c>
      <c r="J43" s="92">
        <f t="shared" si="3"/>
        <v>5.9639199999999999</v>
      </c>
      <c r="K43" s="92">
        <f t="shared" si="3"/>
        <v>5.9639199999999999</v>
      </c>
      <c r="L43" s="92">
        <f t="shared" si="3"/>
        <v>5.9639199999999999</v>
      </c>
      <c r="M43" s="92">
        <f t="shared" si="3"/>
        <v>5.9639199999999999</v>
      </c>
      <c r="N43" s="92">
        <f t="shared" si="3"/>
        <v>5.9639199999999999</v>
      </c>
      <c r="O43" s="92">
        <f t="shared" si="3"/>
        <v>5.9639199999999999</v>
      </c>
      <c r="P43" s="92">
        <f t="shared" si="3"/>
        <v>5.9639199999999999</v>
      </c>
      <c r="Q43" s="92">
        <f t="shared" si="3"/>
        <v>5.9639199999999999</v>
      </c>
      <c r="R43" s="92">
        <f t="shared" si="3"/>
        <v>5.9639199999999999</v>
      </c>
      <c r="S43" s="92">
        <f t="shared" si="3"/>
        <v>5.9639199999999999</v>
      </c>
      <c r="T43" s="92">
        <f t="shared" si="3"/>
        <v>5.9639199999999999</v>
      </c>
      <c r="U43" s="92">
        <f t="shared" si="3"/>
        <v>5.9639199999999999</v>
      </c>
      <c r="V43" s="92">
        <f t="shared" si="3"/>
        <v>5.9639199999999999</v>
      </c>
      <c r="W43" s="92">
        <f t="shared" si="3"/>
        <v>5.9639199999999999</v>
      </c>
      <c r="X43" s="92">
        <f t="shared" si="3"/>
        <v>5.9639199999999999</v>
      </c>
      <c r="Y43" s="92">
        <f t="shared" si="3"/>
        <v>5.9639199999999999</v>
      </c>
      <c r="Z43" s="92">
        <f t="shared" si="3"/>
        <v>5.9639199999999999</v>
      </c>
      <c r="AA43" s="92">
        <f t="shared" si="3"/>
        <v>5.9639199999999999</v>
      </c>
      <c r="AB43" s="89"/>
      <c r="AC43" s="162"/>
      <c r="AD43" s="100"/>
      <c r="AE43" s="100"/>
      <c r="AF43" s="100"/>
      <c r="AG43" s="100"/>
    </row>
    <row r="44" spans="1:33">
      <c r="A44" s="89" t="s">
        <v>260</v>
      </c>
      <c r="B44" s="93">
        <f t="shared" ref="B44:AA44" si="4">$Q$5</f>
        <v>5.9139999999999997</v>
      </c>
      <c r="C44" s="93">
        <f t="shared" si="4"/>
        <v>5.9139999999999997</v>
      </c>
      <c r="D44" s="93">
        <f t="shared" si="4"/>
        <v>5.9139999999999997</v>
      </c>
      <c r="E44" s="93">
        <f t="shared" si="4"/>
        <v>5.9139999999999997</v>
      </c>
      <c r="F44" s="93">
        <f t="shared" si="4"/>
        <v>5.9139999999999997</v>
      </c>
      <c r="G44" s="93">
        <f t="shared" si="4"/>
        <v>5.9139999999999997</v>
      </c>
      <c r="H44" s="93">
        <f t="shared" si="4"/>
        <v>5.9139999999999997</v>
      </c>
      <c r="I44" s="93">
        <f t="shared" si="4"/>
        <v>5.9139999999999997</v>
      </c>
      <c r="J44" s="93">
        <f t="shared" si="4"/>
        <v>5.9139999999999997</v>
      </c>
      <c r="K44" s="93">
        <f t="shared" si="4"/>
        <v>5.9139999999999997</v>
      </c>
      <c r="L44" s="93">
        <f t="shared" si="4"/>
        <v>5.9139999999999997</v>
      </c>
      <c r="M44" s="93">
        <f t="shared" si="4"/>
        <v>5.9139999999999997</v>
      </c>
      <c r="N44" s="93">
        <f t="shared" si="4"/>
        <v>5.9139999999999997</v>
      </c>
      <c r="O44" s="93">
        <f t="shared" si="4"/>
        <v>5.9139999999999997</v>
      </c>
      <c r="P44" s="93">
        <f t="shared" si="4"/>
        <v>5.9139999999999997</v>
      </c>
      <c r="Q44" s="93">
        <f t="shared" si="4"/>
        <v>5.9139999999999997</v>
      </c>
      <c r="R44" s="93">
        <f t="shared" si="4"/>
        <v>5.9139999999999997</v>
      </c>
      <c r="S44" s="93">
        <f t="shared" si="4"/>
        <v>5.9139999999999997</v>
      </c>
      <c r="T44" s="93">
        <f t="shared" si="4"/>
        <v>5.9139999999999997</v>
      </c>
      <c r="U44" s="93">
        <f t="shared" si="4"/>
        <v>5.9139999999999997</v>
      </c>
      <c r="V44" s="93">
        <f t="shared" si="4"/>
        <v>5.9139999999999997</v>
      </c>
      <c r="W44" s="93">
        <f t="shared" si="4"/>
        <v>5.9139999999999997</v>
      </c>
      <c r="X44" s="93">
        <f t="shared" si="4"/>
        <v>5.9139999999999997</v>
      </c>
      <c r="Y44" s="93">
        <f t="shared" si="4"/>
        <v>5.9139999999999997</v>
      </c>
      <c r="Z44" s="93">
        <f t="shared" si="4"/>
        <v>5.9139999999999997</v>
      </c>
      <c r="AA44" s="93">
        <f t="shared" si="4"/>
        <v>5.9139999999999997</v>
      </c>
      <c r="AB44" s="89"/>
      <c r="AC44" s="162"/>
      <c r="AD44" s="100"/>
      <c r="AE44" s="100"/>
      <c r="AF44" s="100"/>
      <c r="AG44" s="100"/>
    </row>
    <row r="45" spans="1:33">
      <c r="A45" s="89" t="s">
        <v>261</v>
      </c>
      <c r="B45" s="94">
        <f t="shared" ref="B45:AA45" si="5">$Q$6</f>
        <v>5.8640800000000004</v>
      </c>
      <c r="C45" s="94">
        <f t="shared" si="5"/>
        <v>5.8640800000000004</v>
      </c>
      <c r="D45" s="94">
        <f t="shared" si="5"/>
        <v>5.8640800000000004</v>
      </c>
      <c r="E45" s="94">
        <f t="shared" si="5"/>
        <v>5.8640800000000004</v>
      </c>
      <c r="F45" s="94">
        <f t="shared" si="5"/>
        <v>5.8640800000000004</v>
      </c>
      <c r="G45" s="94">
        <f t="shared" si="5"/>
        <v>5.8640800000000004</v>
      </c>
      <c r="H45" s="94">
        <f t="shared" si="5"/>
        <v>5.8640800000000004</v>
      </c>
      <c r="I45" s="94">
        <f t="shared" si="5"/>
        <v>5.8640800000000004</v>
      </c>
      <c r="J45" s="94">
        <f t="shared" si="5"/>
        <v>5.8640800000000004</v>
      </c>
      <c r="K45" s="94">
        <f t="shared" si="5"/>
        <v>5.8640800000000004</v>
      </c>
      <c r="L45" s="94">
        <f t="shared" si="5"/>
        <v>5.8640800000000004</v>
      </c>
      <c r="M45" s="94">
        <f t="shared" si="5"/>
        <v>5.8640800000000004</v>
      </c>
      <c r="N45" s="94">
        <f t="shared" si="5"/>
        <v>5.8640800000000004</v>
      </c>
      <c r="O45" s="94">
        <f t="shared" si="5"/>
        <v>5.8640800000000004</v>
      </c>
      <c r="P45" s="94">
        <f t="shared" si="5"/>
        <v>5.8640800000000004</v>
      </c>
      <c r="Q45" s="94">
        <f t="shared" si="5"/>
        <v>5.8640800000000004</v>
      </c>
      <c r="R45" s="94">
        <f t="shared" si="5"/>
        <v>5.8640800000000004</v>
      </c>
      <c r="S45" s="94">
        <f t="shared" si="5"/>
        <v>5.8640800000000004</v>
      </c>
      <c r="T45" s="94">
        <f t="shared" si="5"/>
        <v>5.8640800000000004</v>
      </c>
      <c r="U45" s="94">
        <f t="shared" si="5"/>
        <v>5.8640800000000004</v>
      </c>
      <c r="V45" s="94">
        <f t="shared" si="5"/>
        <v>5.8640800000000004</v>
      </c>
      <c r="W45" s="94">
        <f t="shared" si="5"/>
        <v>5.8640800000000004</v>
      </c>
      <c r="X45" s="94">
        <f t="shared" si="5"/>
        <v>5.8640800000000004</v>
      </c>
      <c r="Y45" s="94">
        <f t="shared" si="5"/>
        <v>5.8640800000000004</v>
      </c>
      <c r="Z45" s="94">
        <f t="shared" si="5"/>
        <v>5.8640800000000004</v>
      </c>
      <c r="AA45" s="94">
        <f t="shared" si="5"/>
        <v>5.8640800000000004</v>
      </c>
      <c r="AB45" s="163" t="e">
        <f>SUM(AB46:AB51)</f>
        <v>#REF!</v>
      </c>
      <c r="AC45" s="162"/>
      <c r="AD45" s="100"/>
      <c r="AE45" s="100"/>
      <c r="AF45" s="100"/>
      <c r="AG45" s="100"/>
    </row>
    <row r="46" spans="1:33">
      <c r="A46" s="89"/>
      <c r="B46" s="92">
        <f t="shared" ref="B46:AA49" si="6">(C9)*(C9)</f>
        <v>35.402500000000003</v>
      </c>
      <c r="C46" s="92">
        <f t="shared" si="6"/>
        <v>36</v>
      </c>
      <c r="D46" s="92">
        <f t="shared" si="6"/>
        <v>35.521599999999999</v>
      </c>
      <c r="E46" s="92">
        <f t="shared" si="6"/>
        <v>33.524099999999997</v>
      </c>
      <c r="F46" s="92">
        <f t="shared" si="6"/>
        <v>34.81</v>
      </c>
      <c r="G46" s="92">
        <f t="shared" si="6"/>
        <v>35.880099999999999</v>
      </c>
      <c r="H46" s="92">
        <f t="shared" si="6"/>
        <v>35.760399999999997</v>
      </c>
      <c r="I46" s="92">
        <f t="shared" si="6"/>
        <v>35.2836</v>
      </c>
      <c r="J46" s="92">
        <f t="shared" si="6"/>
        <v>34.456899999999997</v>
      </c>
      <c r="K46" s="92">
        <f t="shared" si="6"/>
        <v>35.760399999999997</v>
      </c>
      <c r="L46" s="92">
        <f t="shared" si="6"/>
        <v>0</v>
      </c>
      <c r="M46" s="92">
        <f t="shared" si="6"/>
        <v>0</v>
      </c>
      <c r="N46" s="92">
        <f t="shared" si="6"/>
        <v>0</v>
      </c>
      <c r="O46" s="92">
        <f t="shared" si="6"/>
        <v>0</v>
      </c>
      <c r="P46" s="92">
        <f t="shared" si="6"/>
        <v>0</v>
      </c>
      <c r="Q46" s="92">
        <f t="shared" si="6"/>
        <v>0</v>
      </c>
      <c r="R46" s="92">
        <f t="shared" si="6"/>
        <v>0</v>
      </c>
      <c r="S46" s="92">
        <f t="shared" si="6"/>
        <v>0</v>
      </c>
      <c r="T46" s="92">
        <f t="shared" si="6"/>
        <v>0</v>
      </c>
      <c r="U46" s="92">
        <f t="shared" si="6"/>
        <v>0</v>
      </c>
      <c r="V46" s="92">
        <f t="shared" si="6"/>
        <v>0</v>
      </c>
      <c r="W46" s="92">
        <f t="shared" si="6"/>
        <v>0</v>
      </c>
      <c r="X46" s="92">
        <f t="shared" si="6"/>
        <v>0</v>
      </c>
      <c r="Y46" s="92">
        <f t="shared" si="6"/>
        <v>0</v>
      </c>
      <c r="Z46" s="92">
        <f t="shared" si="6"/>
        <v>0</v>
      </c>
      <c r="AA46" s="92">
        <f t="shared" si="6"/>
        <v>0</v>
      </c>
      <c r="AB46" s="163">
        <f t="shared" ref="AB46:AB51" si="7">SUM(B46:AA46)</f>
        <v>352.39960000000002</v>
      </c>
      <c r="AC46" s="162"/>
      <c r="AD46" s="100"/>
      <c r="AE46" s="100"/>
      <c r="AF46" s="100"/>
      <c r="AG46" s="100"/>
    </row>
    <row r="47" spans="1:33">
      <c r="A47" s="89"/>
      <c r="B47" s="92">
        <f t="shared" si="6"/>
        <v>35.880099999999999</v>
      </c>
      <c r="C47" s="92">
        <f t="shared" si="6"/>
        <v>35.880099999999999</v>
      </c>
      <c r="D47" s="92">
        <f t="shared" si="6"/>
        <v>34.339599999999997</v>
      </c>
      <c r="E47" s="92">
        <f t="shared" si="6"/>
        <v>36.602499999999999</v>
      </c>
      <c r="F47" s="92">
        <f t="shared" si="6"/>
        <v>36.360900000000001</v>
      </c>
      <c r="G47" s="92">
        <f t="shared" si="6"/>
        <v>33.4084</v>
      </c>
      <c r="H47" s="92">
        <f t="shared" si="6"/>
        <v>35.760399999999997</v>
      </c>
      <c r="I47" s="92">
        <f t="shared" si="6"/>
        <v>35.640900000000002</v>
      </c>
      <c r="J47" s="92">
        <f t="shared" si="6"/>
        <v>35.640900000000002</v>
      </c>
      <c r="K47" s="92">
        <f t="shared" si="6"/>
        <v>33.4084</v>
      </c>
      <c r="L47" s="92">
        <f t="shared" si="6"/>
        <v>0</v>
      </c>
      <c r="M47" s="92">
        <f t="shared" si="6"/>
        <v>0</v>
      </c>
      <c r="N47" s="92">
        <f t="shared" si="6"/>
        <v>0</v>
      </c>
      <c r="O47" s="92">
        <f t="shared" si="6"/>
        <v>0</v>
      </c>
      <c r="P47" s="92">
        <f t="shared" si="6"/>
        <v>0</v>
      </c>
      <c r="Q47" s="92">
        <f t="shared" si="6"/>
        <v>0</v>
      </c>
      <c r="R47" s="92">
        <f t="shared" si="6"/>
        <v>0</v>
      </c>
      <c r="S47" s="92">
        <f t="shared" si="6"/>
        <v>0</v>
      </c>
      <c r="T47" s="92">
        <f t="shared" si="6"/>
        <v>0</v>
      </c>
      <c r="U47" s="92">
        <f t="shared" si="6"/>
        <v>0</v>
      </c>
      <c r="V47" s="92">
        <f t="shared" si="6"/>
        <v>0</v>
      </c>
      <c r="W47" s="92">
        <f t="shared" si="6"/>
        <v>0</v>
      </c>
      <c r="X47" s="92">
        <f t="shared" si="6"/>
        <v>0</v>
      </c>
      <c r="Y47" s="92">
        <f t="shared" si="6"/>
        <v>0</v>
      </c>
      <c r="Z47" s="92">
        <f t="shared" si="6"/>
        <v>0</v>
      </c>
      <c r="AA47" s="92">
        <f t="shared" si="6"/>
        <v>0</v>
      </c>
      <c r="AB47" s="163">
        <f t="shared" si="7"/>
        <v>352.92219999999998</v>
      </c>
      <c r="AC47" s="162"/>
      <c r="AD47" s="100"/>
      <c r="AE47" s="100"/>
      <c r="AF47" s="100"/>
      <c r="AG47" s="100"/>
    </row>
    <row r="48" spans="1:33">
      <c r="A48" s="89"/>
      <c r="B48" s="92">
        <f t="shared" si="6"/>
        <v>33.872399999999999</v>
      </c>
      <c r="C48" s="92">
        <f t="shared" si="6"/>
        <v>33.524099999999997</v>
      </c>
      <c r="D48" s="92">
        <f t="shared" si="6"/>
        <v>33.4084</v>
      </c>
      <c r="E48" s="92">
        <f t="shared" si="6"/>
        <v>35.164900000000003</v>
      </c>
      <c r="F48" s="92">
        <f t="shared" si="6"/>
        <v>35.164900000000003</v>
      </c>
      <c r="G48" s="92">
        <f t="shared" si="6"/>
        <v>34.339599999999997</v>
      </c>
      <c r="H48" s="92">
        <f t="shared" si="6"/>
        <v>34.574399999999997</v>
      </c>
      <c r="I48" s="92">
        <f t="shared" si="6"/>
        <v>34.574399999999997</v>
      </c>
      <c r="J48" s="92">
        <f t="shared" si="6"/>
        <v>34.928100000000001</v>
      </c>
      <c r="K48" s="92">
        <f t="shared" si="6"/>
        <v>34.574399999999997</v>
      </c>
      <c r="L48" s="92">
        <f t="shared" si="6"/>
        <v>0</v>
      </c>
      <c r="M48" s="92">
        <f t="shared" si="6"/>
        <v>0</v>
      </c>
      <c r="N48" s="92">
        <f t="shared" si="6"/>
        <v>0</v>
      </c>
      <c r="O48" s="92">
        <f t="shared" si="6"/>
        <v>0</v>
      </c>
      <c r="P48" s="92">
        <f t="shared" si="6"/>
        <v>0</v>
      </c>
      <c r="Q48" s="92">
        <f t="shared" si="6"/>
        <v>0</v>
      </c>
      <c r="R48" s="92">
        <f t="shared" si="6"/>
        <v>0</v>
      </c>
      <c r="S48" s="92">
        <f t="shared" si="6"/>
        <v>0</v>
      </c>
      <c r="T48" s="92">
        <f t="shared" si="6"/>
        <v>0</v>
      </c>
      <c r="U48" s="92">
        <f t="shared" si="6"/>
        <v>0</v>
      </c>
      <c r="V48" s="92">
        <f t="shared" si="6"/>
        <v>0</v>
      </c>
      <c r="W48" s="92">
        <f t="shared" si="6"/>
        <v>0</v>
      </c>
      <c r="X48" s="92">
        <f t="shared" si="6"/>
        <v>0</v>
      </c>
      <c r="Y48" s="92">
        <f t="shared" si="6"/>
        <v>0</v>
      </c>
      <c r="Z48" s="92">
        <f t="shared" si="6"/>
        <v>0</v>
      </c>
      <c r="AA48" s="92">
        <f t="shared" si="6"/>
        <v>0</v>
      </c>
      <c r="AB48" s="163">
        <f t="shared" si="7"/>
        <v>344.12560000000002</v>
      </c>
      <c r="AC48" s="162"/>
      <c r="AD48" s="100"/>
      <c r="AE48" s="100"/>
      <c r="AF48" s="100"/>
      <c r="AG48" s="100"/>
    </row>
    <row r="49" spans="1:33">
      <c r="A49" s="89"/>
      <c r="B49" s="92">
        <f t="shared" si="6"/>
        <v>35.2836</v>
      </c>
      <c r="C49" s="92">
        <f t="shared" si="6"/>
        <v>34.574399999999997</v>
      </c>
      <c r="D49" s="92">
        <f t="shared" si="6"/>
        <v>35.402500000000003</v>
      </c>
      <c r="E49" s="92">
        <f t="shared" si="6"/>
        <v>34.928100000000001</v>
      </c>
      <c r="F49" s="92">
        <f t="shared" si="6"/>
        <v>34.928100000000001</v>
      </c>
      <c r="G49" s="92">
        <f t="shared" si="6"/>
        <v>35.880099999999999</v>
      </c>
      <c r="H49" s="92">
        <f t="shared" si="6"/>
        <v>36.120100000000001</v>
      </c>
      <c r="I49" s="92">
        <f t="shared" si="6"/>
        <v>36.602499999999999</v>
      </c>
      <c r="J49" s="92">
        <f t="shared" si="6"/>
        <v>33.0625</v>
      </c>
      <c r="K49" s="92">
        <f t="shared" si="6"/>
        <v>35.2836</v>
      </c>
      <c r="L49" s="92">
        <f t="shared" si="6"/>
        <v>0</v>
      </c>
      <c r="M49" s="92">
        <f t="shared" si="6"/>
        <v>0</v>
      </c>
      <c r="N49" s="92">
        <f t="shared" si="6"/>
        <v>0</v>
      </c>
      <c r="O49" s="92">
        <f t="shared" si="6"/>
        <v>0</v>
      </c>
      <c r="P49" s="92">
        <f t="shared" si="6"/>
        <v>0</v>
      </c>
      <c r="Q49" s="92">
        <f t="shared" si="6"/>
        <v>0</v>
      </c>
      <c r="R49" s="92">
        <f t="shared" si="6"/>
        <v>0</v>
      </c>
      <c r="S49" s="92">
        <f t="shared" si="6"/>
        <v>0</v>
      </c>
      <c r="T49" s="92">
        <f t="shared" si="6"/>
        <v>0</v>
      </c>
      <c r="U49" s="92">
        <f t="shared" si="6"/>
        <v>0</v>
      </c>
      <c r="V49" s="92">
        <f t="shared" si="6"/>
        <v>0</v>
      </c>
      <c r="W49" s="92">
        <f t="shared" si="6"/>
        <v>0</v>
      </c>
      <c r="X49" s="92">
        <f t="shared" si="6"/>
        <v>0</v>
      </c>
      <c r="Y49" s="92">
        <f t="shared" si="6"/>
        <v>0</v>
      </c>
      <c r="Z49" s="92">
        <f t="shared" si="6"/>
        <v>0</v>
      </c>
      <c r="AA49" s="92">
        <f t="shared" si="6"/>
        <v>0</v>
      </c>
      <c r="AB49" s="163">
        <f t="shared" si="7"/>
        <v>352.06549999999999</v>
      </c>
      <c r="AC49" s="162"/>
      <c r="AD49" s="100"/>
      <c r="AE49" s="100"/>
      <c r="AF49" s="100"/>
      <c r="AG49" s="100"/>
    </row>
    <row r="50" spans="1:33">
      <c r="A50" s="89"/>
      <c r="B50" s="92" t="e">
        <f>(#REF!)*(#REF!)</f>
        <v>#REF!</v>
      </c>
      <c r="C50" s="92" t="e">
        <f>(#REF!)*(#REF!)</f>
        <v>#REF!</v>
      </c>
      <c r="D50" s="92" t="e">
        <f>(#REF!)*(#REF!)</f>
        <v>#REF!</v>
      </c>
      <c r="E50" s="92" t="e">
        <f>(#REF!)*(#REF!)</f>
        <v>#REF!</v>
      </c>
      <c r="F50" s="92" t="e">
        <f>(#REF!)*(#REF!)</f>
        <v>#REF!</v>
      </c>
      <c r="G50" s="92" t="e">
        <f>(#REF!)*(#REF!)</f>
        <v>#REF!</v>
      </c>
      <c r="H50" s="92" t="e">
        <f>(#REF!)*(#REF!)</f>
        <v>#REF!</v>
      </c>
      <c r="I50" s="92" t="e">
        <f>(#REF!)*(#REF!)</f>
        <v>#REF!</v>
      </c>
      <c r="J50" s="92" t="e">
        <f>(#REF!)*(#REF!)</f>
        <v>#REF!</v>
      </c>
      <c r="K50" s="92" t="e">
        <f>(#REF!)*(#REF!)</f>
        <v>#REF!</v>
      </c>
      <c r="L50" s="92" t="e">
        <f>(#REF!)*(#REF!)</f>
        <v>#REF!</v>
      </c>
      <c r="M50" s="92" t="e">
        <f>(#REF!)*(#REF!)</f>
        <v>#REF!</v>
      </c>
      <c r="N50" s="92" t="e">
        <f>(#REF!)*(#REF!)</f>
        <v>#REF!</v>
      </c>
      <c r="O50" s="92" t="e">
        <f>(#REF!)*(#REF!)</f>
        <v>#REF!</v>
      </c>
      <c r="P50" s="92" t="e">
        <f>(#REF!)*(#REF!)</f>
        <v>#REF!</v>
      </c>
      <c r="Q50" s="92" t="e">
        <f>(#REF!)*(#REF!)</f>
        <v>#REF!</v>
      </c>
      <c r="R50" s="92" t="e">
        <f>(#REF!)*(#REF!)</f>
        <v>#REF!</v>
      </c>
      <c r="S50" s="92" t="e">
        <f>(#REF!)*(#REF!)</f>
        <v>#REF!</v>
      </c>
      <c r="T50" s="92" t="e">
        <f>(#REF!)*(#REF!)</f>
        <v>#REF!</v>
      </c>
      <c r="U50" s="92" t="e">
        <f>(#REF!)*(#REF!)</f>
        <v>#REF!</v>
      </c>
      <c r="V50" s="92" t="e">
        <f>(#REF!)*(#REF!)</f>
        <v>#REF!</v>
      </c>
      <c r="W50" s="92" t="e">
        <f>(#REF!)*(#REF!)</f>
        <v>#REF!</v>
      </c>
      <c r="X50" s="92" t="e">
        <f>(#REF!)*(#REF!)</f>
        <v>#REF!</v>
      </c>
      <c r="Y50" s="92" t="e">
        <f>(#REF!)*(#REF!)</f>
        <v>#REF!</v>
      </c>
      <c r="Z50" s="92" t="e">
        <f>(#REF!)*(#REF!)</f>
        <v>#REF!</v>
      </c>
      <c r="AA50" s="92" t="e">
        <f>(#REF!)*(#REF!)</f>
        <v>#REF!</v>
      </c>
      <c r="AB50" s="163" t="e">
        <f t="shared" si="7"/>
        <v>#REF!</v>
      </c>
      <c r="AC50" s="162"/>
      <c r="AD50" s="100"/>
      <c r="AE50" s="100"/>
      <c r="AF50" s="100"/>
      <c r="AG50" s="100"/>
    </row>
    <row r="51" spans="1:33">
      <c r="A51" s="89"/>
      <c r="B51" s="92">
        <f t="shared" ref="B51:AA51" si="8">(C14)*(C14)</f>
        <v>32.376100000000001</v>
      </c>
      <c r="C51" s="92">
        <f t="shared" si="8"/>
        <v>34.574399999999997</v>
      </c>
      <c r="D51" s="92">
        <f t="shared" si="8"/>
        <v>34.928100000000001</v>
      </c>
      <c r="E51" s="92">
        <f t="shared" si="8"/>
        <v>32.832900000000002</v>
      </c>
      <c r="F51" s="92">
        <f t="shared" si="8"/>
        <v>31.922499999999999</v>
      </c>
      <c r="G51" s="92">
        <f t="shared" si="8"/>
        <v>35.046399999999998</v>
      </c>
      <c r="H51" s="92">
        <f t="shared" si="8"/>
        <v>33.756100000000004</v>
      </c>
      <c r="I51" s="92">
        <f t="shared" si="8"/>
        <v>33.0625</v>
      </c>
      <c r="J51" s="92">
        <f t="shared" si="8"/>
        <v>32.2624</v>
      </c>
      <c r="K51" s="92">
        <f t="shared" si="8"/>
        <v>33.756100000000004</v>
      </c>
      <c r="L51" s="92">
        <f t="shared" si="8"/>
        <v>0</v>
      </c>
      <c r="M51" s="92">
        <f t="shared" si="8"/>
        <v>0</v>
      </c>
      <c r="N51" s="92">
        <f t="shared" si="8"/>
        <v>0</v>
      </c>
      <c r="O51" s="92">
        <f t="shared" si="8"/>
        <v>0</v>
      </c>
      <c r="P51" s="92">
        <f t="shared" si="8"/>
        <v>0</v>
      </c>
      <c r="Q51" s="92">
        <f t="shared" si="8"/>
        <v>0</v>
      </c>
      <c r="R51" s="92">
        <f t="shared" si="8"/>
        <v>0</v>
      </c>
      <c r="S51" s="92">
        <f t="shared" si="8"/>
        <v>0</v>
      </c>
      <c r="T51" s="92">
        <f t="shared" si="8"/>
        <v>0</v>
      </c>
      <c r="U51" s="92">
        <f t="shared" si="8"/>
        <v>0</v>
      </c>
      <c r="V51" s="92">
        <f t="shared" si="8"/>
        <v>0</v>
      </c>
      <c r="W51" s="92">
        <f t="shared" si="8"/>
        <v>0</v>
      </c>
      <c r="X51" s="92">
        <f t="shared" si="8"/>
        <v>0</v>
      </c>
      <c r="Y51" s="92">
        <f t="shared" si="8"/>
        <v>0</v>
      </c>
      <c r="Z51" s="92">
        <f t="shared" si="8"/>
        <v>0</v>
      </c>
      <c r="AA51" s="92">
        <f t="shared" si="8"/>
        <v>0</v>
      </c>
      <c r="AB51" s="163">
        <f t="shared" si="7"/>
        <v>334.51749999999998</v>
      </c>
      <c r="AC51" s="162"/>
      <c r="AD51" s="100"/>
      <c r="AE51" s="100"/>
      <c r="AF51" s="100"/>
      <c r="AG51" s="100"/>
    </row>
    <row r="52" spans="1:33">
      <c r="A52" s="89" t="s">
        <v>191</v>
      </c>
      <c r="B52" s="95"/>
      <c r="C52" s="95"/>
      <c r="D52" s="95"/>
      <c r="E52" s="96"/>
      <c r="F52" s="96"/>
      <c r="G52" s="96"/>
      <c r="H52" s="96"/>
      <c r="I52" s="96"/>
      <c r="J52" s="96"/>
      <c r="K52" s="96"/>
      <c r="L52" s="96"/>
      <c r="M52" s="96"/>
      <c r="N52" s="96"/>
      <c r="O52" s="96"/>
      <c r="P52" s="96"/>
      <c r="Q52" s="96"/>
      <c r="R52" s="96"/>
      <c r="S52" s="96"/>
      <c r="T52" s="96"/>
      <c r="U52" s="96"/>
      <c r="V52" s="96"/>
      <c r="W52" s="96"/>
      <c r="X52" s="96"/>
      <c r="Y52" s="96"/>
      <c r="Z52" s="96"/>
      <c r="AA52" s="96"/>
      <c r="AB52" s="89"/>
      <c r="AC52" s="162"/>
      <c r="AD52" s="100"/>
      <c r="AE52" s="100"/>
      <c r="AF52" s="100"/>
      <c r="AG52" s="100"/>
    </row>
    <row r="53" spans="1:33">
      <c r="A53" s="89" t="s">
        <v>259</v>
      </c>
      <c r="B53" s="92">
        <f t="shared" ref="B53:AA53" si="9">$S$4</f>
        <v>0.20799999999999999</v>
      </c>
      <c r="C53" s="92">
        <f t="shared" si="9"/>
        <v>0.20799999999999999</v>
      </c>
      <c r="D53" s="92">
        <f t="shared" si="9"/>
        <v>0.20799999999999999</v>
      </c>
      <c r="E53" s="92">
        <f t="shared" si="9"/>
        <v>0.20799999999999999</v>
      </c>
      <c r="F53" s="92">
        <f t="shared" si="9"/>
        <v>0.20799999999999999</v>
      </c>
      <c r="G53" s="92">
        <f t="shared" si="9"/>
        <v>0.20799999999999999</v>
      </c>
      <c r="H53" s="92">
        <f t="shared" si="9"/>
        <v>0.20799999999999999</v>
      </c>
      <c r="I53" s="92">
        <f t="shared" si="9"/>
        <v>0.20799999999999999</v>
      </c>
      <c r="J53" s="92">
        <f t="shared" si="9"/>
        <v>0.20799999999999999</v>
      </c>
      <c r="K53" s="92">
        <f t="shared" si="9"/>
        <v>0.20799999999999999</v>
      </c>
      <c r="L53" s="92">
        <f t="shared" si="9"/>
        <v>0.20799999999999999</v>
      </c>
      <c r="M53" s="92">
        <f t="shared" si="9"/>
        <v>0.20799999999999999</v>
      </c>
      <c r="N53" s="92">
        <f t="shared" si="9"/>
        <v>0.20799999999999999</v>
      </c>
      <c r="O53" s="92">
        <f t="shared" si="9"/>
        <v>0.20799999999999999</v>
      </c>
      <c r="P53" s="92">
        <f t="shared" si="9"/>
        <v>0.20799999999999999</v>
      </c>
      <c r="Q53" s="92">
        <f t="shared" si="9"/>
        <v>0.20799999999999999</v>
      </c>
      <c r="R53" s="92">
        <f t="shared" si="9"/>
        <v>0.20799999999999999</v>
      </c>
      <c r="S53" s="92">
        <f t="shared" si="9"/>
        <v>0.20799999999999999</v>
      </c>
      <c r="T53" s="92">
        <f t="shared" si="9"/>
        <v>0.20799999999999999</v>
      </c>
      <c r="U53" s="92">
        <f t="shared" si="9"/>
        <v>0.20799999999999999</v>
      </c>
      <c r="V53" s="92">
        <f t="shared" si="9"/>
        <v>0.20799999999999999</v>
      </c>
      <c r="W53" s="92">
        <f t="shared" si="9"/>
        <v>0.20799999999999999</v>
      </c>
      <c r="X53" s="92">
        <f t="shared" si="9"/>
        <v>0.20799999999999999</v>
      </c>
      <c r="Y53" s="92">
        <f t="shared" si="9"/>
        <v>0.20799999999999999</v>
      </c>
      <c r="Z53" s="92">
        <f t="shared" si="9"/>
        <v>0.20799999999999999</v>
      </c>
      <c r="AA53" s="92">
        <f t="shared" si="9"/>
        <v>0.20799999999999999</v>
      </c>
      <c r="AB53" s="89"/>
      <c r="AC53" s="162"/>
      <c r="AD53" s="100"/>
      <c r="AE53" s="100"/>
      <c r="AF53" s="100"/>
      <c r="AG53" s="100"/>
    </row>
    <row r="54" spans="1:33">
      <c r="A54" s="89" t="s">
        <v>260</v>
      </c>
      <c r="B54" s="93">
        <f t="shared" ref="B54:AA54" si="10">$S$5</f>
        <v>0.104</v>
      </c>
      <c r="C54" s="93">
        <f t="shared" si="10"/>
        <v>0.104</v>
      </c>
      <c r="D54" s="93">
        <f t="shared" si="10"/>
        <v>0.104</v>
      </c>
      <c r="E54" s="93">
        <f t="shared" si="10"/>
        <v>0.104</v>
      </c>
      <c r="F54" s="93">
        <f t="shared" si="10"/>
        <v>0.104</v>
      </c>
      <c r="G54" s="93">
        <f t="shared" si="10"/>
        <v>0.104</v>
      </c>
      <c r="H54" s="93">
        <f t="shared" si="10"/>
        <v>0.104</v>
      </c>
      <c r="I54" s="93">
        <f t="shared" si="10"/>
        <v>0.104</v>
      </c>
      <c r="J54" s="93">
        <f t="shared" si="10"/>
        <v>0.104</v>
      </c>
      <c r="K54" s="93">
        <f t="shared" si="10"/>
        <v>0.104</v>
      </c>
      <c r="L54" s="93">
        <f t="shared" si="10"/>
        <v>0.104</v>
      </c>
      <c r="M54" s="93">
        <f t="shared" si="10"/>
        <v>0.104</v>
      </c>
      <c r="N54" s="93">
        <f t="shared" si="10"/>
        <v>0.104</v>
      </c>
      <c r="O54" s="93">
        <f t="shared" si="10"/>
        <v>0.104</v>
      </c>
      <c r="P54" s="93">
        <f t="shared" si="10"/>
        <v>0.104</v>
      </c>
      <c r="Q54" s="93">
        <f t="shared" si="10"/>
        <v>0.104</v>
      </c>
      <c r="R54" s="93">
        <f t="shared" si="10"/>
        <v>0.104</v>
      </c>
      <c r="S54" s="93">
        <f t="shared" si="10"/>
        <v>0.104</v>
      </c>
      <c r="T54" s="93">
        <f t="shared" si="10"/>
        <v>0.104</v>
      </c>
      <c r="U54" s="93">
        <f t="shared" si="10"/>
        <v>0.104</v>
      </c>
      <c r="V54" s="93">
        <f t="shared" si="10"/>
        <v>0.104</v>
      </c>
      <c r="W54" s="93">
        <f t="shared" si="10"/>
        <v>0.104</v>
      </c>
      <c r="X54" s="93">
        <f t="shared" si="10"/>
        <v>0.104</v>
      </c>
      <c r="Y54" s="93">
        <f t="shared" si="10"/>
        <v>0.104</v>
      </c>
      <c r="Z54" s="93">
        <f t="shared" si="10"/>
        <v>0.104</v>
      </c>
      <c r="AA54" s="93">
        <f t="shared" si="10"/>
        <v>0.104</v>
      </c>
      <c r="AB54" s="89"/>
      <c r="AC54" s="162"/>
      <c r="AD54" s="100"/>
      <c r="AE54" s="100"/>
      <c r="AF54" s="100"/>
      <c r="AG54" s="100"/>
    </row>
    <row r="55" spans="1:33">
      <c r="A55" s="89" t="s">
        <v>261</v>
      </c>
      <c r="B55" s="94">
        <f t="shared" ref="B55:AA55" si="11">$S$6</f>
        <v>0</v>
      </c>
      <c r="C55" s="94">
        <f t="shared" si="11"/>
        <v>0</v>
      </c>
      <c r="D55" s="94">
        <f t="shared" si="11"/>
        <v>0</v>
      </c>
      <c r="E55" s="94">
        <f t="shared" si="11"/>
        <v>0</v>
      </c>
      <c r="F55" s="94">
        <f t="shared" si="11"/>
        <v>0</v>
      </c>
      <c r="G55" s="94">
        <f t="shared" si="11"/>
        <v>0</v>
      </c>
      <c r="H55" s="94">
        <f t="shared" si="11"/>
        <v>0</v>
      </c>
      <c r="I55" s="94">
        <f t="shared" si="11"/>
        <v>0</v>
      </c>
      <c r="J55" s="94">
        <f t="shared" si="11"/>
        <v>0</v>
      </c>
      <c r="K55" s="94">
        <f t="shared" si="11"/>
        <v>0</v>
      </c>
      <c r="L55" s="94">
        <f t="shared" si="11"/>
        <v>0</v>
      </c>
      <c r="M55" s="94">
        <f t="shared" si="11"/>
        <v>0</v>
      </c>
      <c r="N55" s="94">
        <f t="shared" si="11"/>
        <v>0</v>
      </c>
      <c r="O55" s="94">
        <f t="shared" si="11"/>
        <v>0</v>
      </c>
      <c r="P55" s="94">
        <f t="shared" si="11"/>
        <v>0</v>
      </c>
      <c r="Q55" s="94">
        <f t="shared" si="11"/>
        <v>0</v>
      </c>
      <c r="R55" s="94">
        <f t="shared" si="11"/>
        <v>0</v>
      </c>
      <c r="S55" s="94">
        <f t="shared" si="11"/>
        <v>0</v>
      </c>
      <c r="T55" s="94">
        <f t="shared" si="11"/>
        <v>0</v>
      </c>
      <c r="U55" s="94">
        <f t="shared" si="11"/>
        <v>0</v>
      </c>
      <c r="V55" s="94">
        <f t="shared" si="11"/>
        <v>0</v>
      </c>
      <c r="W55" s="94">
        <f t="shared" si="11"/>
        <v>0</v>
      </c>
      <c r="X55" s="94">
        <f t="shared" si="11"/>
        <v>0</v>
      </c>
      <c r="Y55" s="94">
        <f t="shared" si="11"/>
        <v>0</v>
      </c>
      <c r="Z55" s="94">
        <f t="shared" si="11"/>
        <v>0</v>
      </c>
      <c r="AA55" s="94">
        <f t="shared" si="11"/>
        <v>0</v>
      </c>
      <c r="AB55" s="89"/>
      <c r="AC55" s="162"/>
      <c r="AD55" s="100"/>
      <c r="AE55" s="100"/>
      <c r="AF55" s="100"/>
      <c r="AG55" s="100"/>
    </row>
    <row r="56" spans="1:33">
      <c r="A56" s="89"/>
      <c r="B56" s="95"/>
      <c r="C56" s="95"/>
      <c r="D56" s="95"/>
      <c r="E56" s="96"/>
      <c r="F56" s="96"/>
      <c r="G56" s="96"/>
      <c r="H56" s="96"/>
      <c r="I56" s="96"/>
      <c r="J56" s="96"/>
      <c r="K56" s="96"/>
      <c r="L56" s="96"/>
      <c r="M56" s="96"/>
      <c r="N56" s="96"/>
      <c r="O56" s="96"/>
      <c r="P56" s="96"/>
      <c r="Q56" s="96"/>
      <c r="R56" s="96"/>
      <c r="S56" s="96"/>
      <c r="T56" s="96"/>
      <c r="U56" s="96"/>
      <c r="V56" s="96"/>
      <c r="W56" s="96"/>
      <c r="X56" s="96"/>
      <c r="Y56" s="96"/>
      <c r="Z56" s="96"/>
      <c r="AA56" s="96"/>
      <c r="AB56" s="89"/>
      <c r="AC56" s="162"/>
      <c r="AD56" s="100"/>
      <c r="AE56" s="100"/>
      <c r="AF56" s="100"/>
      <c r="AG56" s="100"/>
    </row>
    <row r="57" spans="1:33">
      <c r="A57" s="89" t="s">
        <v>262</v>
      </c>
      <c r="B57" s="97">
        <f t="shared" ref="B57:AA57" si="12">$K$4</f>
        <v>6.3</v>
      </c>
      <c r="C57" s="97">
        <f t="shared" si="12"/>
        <v>6.3</v>
      </c>
      <c r="D57" s="97">
        <f t="shared" si="12"/>
        <v>6.3</v>
      </c>
      <c r="E57" s="97">
        <f t="shared" si="12"/>
        <v>6.3</v>
      </c>
      <c r="F57" s="97">
        <f t="shared" si="12"/>
        <v>6.3</v>
      </c>
      <c r="G57" s="97">
        <f t="shared" si="12"/>
        <v>6.3</v>
      </c>
      <c r="H57" s="97">
        <f t="shared" si="12"/>
        <v>6.3</v>
      </c>
      <c r="I57" s="97">
        <f t="shared" si="12"/>
        <v>6.3</v>
      </c>
      <c r="J57" s="97">
        <f t="shared" si="12"/>
        <v>6.3</v>
      </c>
      <c r="K57" s="97">
        <f t="shared" si="12"/>
        <v>6.3</v>
      </c>
      <c r="L57" s="97">
        <f t="shared" si="12"/>
        <v>6.3</v>
      </c>
      <c r="M57" s="97">
        <f t="shared" si="12"/>
        <v>6.3</v>
      </c>
      <c r="N57" s="97">
        <f t="shared" si="12"/>
        <v>6.3</v>
      </c>
      <c r="O57" s="97">
        <f t="shared" si="12"/>
        <v>6.3</v>
      </c>
      <c r="P57" s="97">
        <f t="shared" si="12"/>
        <v>6.3</v>
      </c>
      <c r="Q57" s="97">
        <f t="shared" si="12"/>
        <v>6.3</v>
      </c>
      <c r="R57" s="97">
        <f t="shared" si="12"/>
        <v>6.3</v>
      </c>
      <c r="S57" s="97">
        <f t="shared" si="12"/>
        <v>6.3</v>
      </c>
      <c r="T57" s="97">
        <f t="shared" si="12"/>
        <v>6.3</v>
      </c>
      <c r="U57" s="97">
        <f t="shared" si="12"/>
        <v>6.3</v>
      </c>
      <c r="V57" s="97">
        <f t="shared" si="12"/>
        <v>6.3</v>
      </c>
      <c r="W57" s="97">
        <f t="shared" si="12"/>
        <v>6.3</v>
      </c>
      <c r="X57" s="97">
        <f t="shared" si="12"/>
        <v>6.3</v>
      </c>
      <c r="Y57" s="97">
        <f t="shared" si="12"/>
        <v>6.3</v>
      </c>
      <c r="Z57" s="97">
        <f t="shared" si="12"/>
        <v>6.3</v>
      </c>
      <c r="AA57" s="97">
        <f t="shared" si="12"/>
        <v>6.3</v>
      </c>
      <c r="AB57" s="89"/>
      <c r="AC57" s="162"/>
      <c r="AD57" s="100"/>
      <c r="AE57" s="100"/>
      <c r="AF57" s="100"/>
      <c r="AG57" s="100"/>
    </row>
    <row r="58" spans="1:33">
      <c r="A58" s="89" t="s">
        <v>263</v>
      </c>
      <c r="B58" s="97">
        <f t="shared" ref="B58:AA58" si="13">$K$6</f>
        <v>5.3</v>
      </c>
      <c r="C58" s="97">
        <f t="shared" si="13"/>
        <v>5.3</v>
      </c>
      <c r="D58" s="97">
        <f t="shared" si="13"/>
        <v>5.3</v>
      </c>
      <c r="E58" s="97">
        <f t="shared" si="13"/>
        <v>5.3</v>
      </c>
      <c r="F58" s="97">
        <f t="shared" si="13"/>
        <v>5.3</v>
      </c>
      <c r="G58" s="97">
        <f t="shared" si="13"/>
        <v>5.3</v>
      </c>
      <c r="H58" s="97">
        <f t="shared" si="13"/>
        <v>5.3</v>
      </c>
      <c r="I58" s="97">
        <f t="shared" si="13"/>
        <v>5.3</v>
      </c>
      <c r="J58" s="97">
        <f t="shared" si="13"/>
        <v>5.3</v>
      </c>
      <c r="K58" s="97">
        <f t="shared" si="13"/>
        <v>5.3</v>
      </c>
      <c r="L58" s="97">
        <f t="shared" si="13"/>
        <v>5.3</v>
      </c>
      <c r="M58" s="97">
        <f t="shared" si="13"/>
        <v>5.3</v>
      </c>
      <c r="N58" s="97">
        <f t="shared" si="13"/>
        <v>5.3</v>
      </c>
      <c r="O58" s="97">
        <f t="shared" si="13"/>
        <v>5.3</v>
      </c>
      <c r="P58" s="97">
        <f t="shared" si="13"/>
        <v>5.3</v>
      </c>
      <c r="Q58" s="97">
        <f t="shared" si="13"/>
        <v>5.3</v>
      </c>
      <c r="R58" s="97">
        <f t="shared" si="13"/>
        <v>5.3</v>
      </c>
      <c r="S58" s="97">
        <f t="shared" si="13"/>
        <v>5.3</v>
      </c>
      <c r="T58" s="97">
        <f t="shared" si="13"/>
        <v>5.3</v>
      </c>
      <c r="U58" s="97">
        <f t="shared" si="13"/>
        <v>5.3</v>
      </c>
      <c r="V58" s="97">
        <f t="shared" si="13"/>
        <v>5.3</v>
      </c>
      <c r="W58" s="97">
        <f t="shared" si="13"/>
        <v>5.3</v>
      </c>
      <c r="X58" s="97">
        <f t="shared" si="13"/>
        <v>5.3</v>
      </c>
      <c r="Y58" s="97">
        <f t="shared" si="13"/>
        <v>5.3</v>
      </c>
      <c r="Z58" s="97">
        <f t="shared" si="13"/>
        <v>5.3</v>
      </c>
      <c r="AA58" s="97">
        <f t="shared" si="13"/>
        <v>5.3</v>
      </c>
      <c r="AB58" s="89"/>
      <c r="AC58" s="162"/>
      <c r="AD58" s="100"/>
      <c r="AE58" s="100"/>
      <c r="AF58" s="100"/>
      <c r="AG58" s="100"/>
    </row>
    <row r="59" spans="1:33">
      <c r="A59" s="98"/>
      <c r="B59" s="99"/>
      <c r="C59" s="99"/>
      <c r="D59" s="99"/>
      <c r="E59" s="99"/>
      <c r="F59" s="99"/>
      <c r="G59" s="99"/>
      <c r="H59" s="99"/>
      <c r="I59" s="99"/>
      <c r="J59" s="99"/>
      <c r="K59" s="99"/>
      <c r="L59" s="99"/>
      <c r="M59" s="99"/>
      <c r="N59" s="99"/>
      <c r="O59" s="99"/>
      <c r="P59" s="99"/>
      <c r="Q59" s="99"/>
      <c r="R59" s="99"/>
      <c r="S59" s="99"/>
      <c r="T59" s="99"/>
      <c r="U59" s="99"/>
      <c r="V59" s="99"/>
      <c r="W59" s="99"/>
      <c r="X59" s="99"/>
      <c r="Y59" s="99"/>
      <c r="Z59" s="99"/>
      <c r="AA59" s="99"/>
      <c r="AB59" s="98"/>
      <c r="AC59" s="164"/>
      <c r="AD59" s="100"/>
      <c r="AE59" s="100"/>
      <c r="AF59" s="100"/>
      <c r="AG59" s="100"/>
    </row>
    <row r="60" spans="1:33">
      <c r="A60" s="100"/>
      <c r="B60" s="100"/>
      <c r="C60" s="100"/>
      <c r="D60" s="100"/>
      <c r="E60" s="100"/>
      <c r="F60" s="100"/>
      <c r="G60" s="100"/>
      <c r="H60" s="100"/>
      <c r="I60" s="100"/>
      <c r="J60" s="100"/>
      <c r="K60" s="100"/>
      <c r="L60" s="100"/>
      <c r="M60" s="100"/>
      <c r="N60" s="100"/>
      <c r="O60" s="100"/>
      <c r="P60" s="100"/>
      <c r="Q60" s="100"/>
      <c r="R60" s="100"/>
      <c r="S60" s="100"/>
      <c r="T60" s="100"/>
      <c r="U60" s="100"/>
      <c r="V60" s="100"/>
      <c r="W60" s="100"/>
      <c r="X60" s="100"/>
      <c r="Y60" s="100"/>
      <c r="Z60" s="100"/>
      <c r="AA60" s="100"/>
      <c r="AB60" s="100"/>
      <c r="AC60" s="100"/>
      <c r="AD60" s="100"/>
      <c r="AE60" s="100"/>
      <c r="AF60" s="100"/>
      <c r="AG60" s="100"/>
    </row>
    <row r="61" spans="1:33">
      <c r="A61" s="100"/>
      <c r="B61" s="100"/>
      <c r="C61" s="100"/>
      <c r="D61" s="100"/>
      <c r="E61" s="100"/>
      <c r="F61" s="100"/>
      <c r="G61" s="100"/>
      <c r="H61" s="100"/>
      <c r="I61" s="100"/>
      <c r="J61" s="100"/>
      <c r="K61" s="100"/>
      <c r="L61" s="100"/>
      <c r="M61" s="100"/>
      <c r="N61" s="100"/>
      <c r="O61" s="100"/>
      <c r="P61" s="100"/>
      <c r="Q61" s="100"/>
      <c r="R61" s="100"/>
      <c r="S61" s="100"/>
      <c r="T61" s="100"/>
      <c r="U61" s="100"/>
      <c r="V61" s="100"/>
      <c r="W61" s="100"/>
      <c r="X61" s="100"/>
      <c r="Y61" s="100"/>
      <c r="Z61" s="100"/>
      <c r="AA61" s="100"/>
      <c r="AB61" s="100"/>
      <c r="AC61" s="100"/>
      <c r="AD61" s="100"/>
      <c r="AE61" s="100"/>
      <c r="AF61" s="100"/>
      <c r="AG61" s="100"/>
    </row>
    <row r="62" spans="1:33">
      <c r="A62" s="100"/>
      <c r="B62" s="100"/>
      <c r="C62" s="100"/>
      <c r="D62" s="100"/>
      <c r="E62" s="100"/>
      <c r="F62" s="100"/>
      <c r="G62" s="100"/>
      <c r="H62" s="100"/>
      <c r="I62" s="100"/>
      <c r="J62" s="100"/>
      <c r="K62" s="100"/>
      <c r="L62" s="100"/>
      <c r="M62" s="100"/>
      <c r="N62" s="100"/>
      <c r="O62" s="100"/>
      <c r="P62" s="100"/>
      <c r="Q62" s="100"/>
      <c r="R62" s="100"/>
      <c r="S62" s="100"/>
      <c r="T62" s="100"/>
      <c r="U62" s="100"/>
      <c r="V62" s="100"/>
      <c r="W62" s="100"/>
      <c r="X62" s="100"/>
      <c r="Y62" s="100"/>
      <c r="Z62" s="100"/>
      <c r="AA62" s="100"/>
      <c r="AB62" s="100"/>
      <c r="AC62" s="100"/>
      <c r="AD62" s="100"/>
      <c r="AE62" s="100"/>
      <c r="AF62" s="100"/>
      <c r="AG62" s="100"/>
    </row>
    <row r="63" spans="1:33">
      <c r="A63" s="100"/>
      <c r="B63" s="100"/>
      <c r="C63" s="100"/>
      <c r="D63" s="100"/>
      <c r="E63" s="100"/>
      <c r="F63" s="100"/>
      <c r="G63" s="100"/>
      <c r="H63" s="100"/>
      <c r="I63" s="100"/>
      <c r="J63" s="100"/>
      <c r="K63" s="100"/>
      <c r="L63" s="100"/>
      <c r="M63" s="100"/>
      <c r="N63" s="100"/>
      <c r="O63" s="100"/>
      <c r="P63" s="100"/>
      <c r="Q63" s="100"/>
      <c r="R63" s="100"/>
      <c r="S63" s="100"/>
      <c r="T63" s="100"/>
      <c r="U63" s="100"/>
      <c r="V63" s="100"/>
      <c r="W63" s="100"/>
      <c r="X63" s="100"/>
      <c r="Y63" s="100"/>
      <c r="Z63" s="100"/>
      <c r="AA63" s="100"/>
      <c r="AB63" s="100"/>
      <c r="AC63" s="100"/>
      <c r="AD63" s="100"/>
      <c r="AE63" s="100"/>
      <c r="AF63" s="100"/>
      <c r="AG63" s="100"/>
    </row>
    <row r="64" spans="1:33">
      <c r="A64" s="100"/>
      <c r="B64" s="100"/>
      <c r="C64" s="100"/>
      <c r="D64" s="100"/>
      <c r="E64" s="100"/>
      <c r="F64" s="100"/>
      <c r="G64" s="100"/>
      <c r="H64" s="100"/>
      <c r="I64" s="100"/>
      <c r="J64" s="100"/>
      <c r="K64" s="100"/>
      <c r="L64" s="100"/>
      <c r="M64" s="100"/>
      <c r="N64" s="100"/>
      <c r="O64" s="100"/>
      <c r="P64" s="100"/>
      <c r="Q64" s="100"/>
      <c r="R64" s="100"/>
      <c r="S64" s="100"/>
      <c r="T64" s="100"/>
      <c r="U64" s="100"/>
      <c r="V64" s="100"/>
      <c r="W64" s="100"/>
      <c r="X64" s="100"/>
      <c r="Y64" s="100"/>
      <c r="Z64" s="100"/>
      <c r="AA64" s="100"/>
      <c r="AB64" s="100"/>
      <c r="AC64" s="100"/>
      <c r="AD64" s="100"/>
      <c r="AE64" s="100"/>
      <c r="AF64" s="100"/>
      <c r="AG64" s="100"/>
    </row>
    <row r="65" spans="1:33">
      <c r="A65" s="100"/>
      <c r="B65" s="100"/>
      <c r="C65" s="100"/>
      <c r="D65" s="100"/>
      <c r="E65" s="100"/>
      <c r="F65" s="100"/>
      <c r="G65" s="100"/>
      <c r="H65" s="100"/>
      <c r="I65" s="100"/>
      <c r="J65" s="100"/>
      <c r="K65" s="100"/>
      <c r="L65" s="100"/>
      <c r="M65" s="100"/>
      <c r="N65" s="100"/>
      <c r="O65" s="100"/>
      <c r="P65" s="100"/>
      <c r="Q65" s="100"/>
      <c r="R65" s="100"/>
      <c r="S65" s="100"/>
      <c r="T65" s="100"/>
      <c r="U65" s="100"/>
      <c r="V65" s="100"/>
      <c r="W65" s="100"/>
      <c r="X65" s="100"/>
      <c r="Y65" s="100"/>
      <c r="Z65" s="100"/>
      <c r="AA65" s="100"/>
      <c r="AB65" s="100"/>
      <c r="AC65" s="100"/>
      <c r="AD65" s="100"/>
      <c r="AE65" s="100"/>
      <c r="AF65" s="100"/>
      <c r="AG65" s="100"/>
    </row>
    <row r="66" spans="1:33">
      <c r="A66" s="100"/>
      <c r="B66" s="100"/>
      <c r="C66" s="100"/>
      <c r="D66" s="100"/>
      <c r="E66" s="100"/>
      <c r="F66" s="100"/>
      <c r="G66" s="100"/>
      <c r="H66" s="100"/>
      <c r="I66" s="100"/>
      <c r="J66" s="100"/>
      <c r="K66" s="100"/>
      <c r="L66" s="100"/>
      <c r="M66" s="100"/>
      <c r="N66" s="100"/>
      <c r="O66" s="100"/>
      <c r="P66" s="100"/>
      <c r="Q66" s="100"/>
      <c r="R66" s="100"/>
      <c r="S66" s="100"/>
      <c r="T66" s="100"/>
      <c r="U66" s="100"/>
      <c r="V66" s="100"/>
      <c r="W66" s="100"/>
      <c r="X66" s="100"/>
      <c r="Y66" s="100"/>
      <c r="Z66" s="100"/>
      <c r="AA66" s="100"/>
      <c r="AB66" s="100"/>
      <c r="AC66" s="100"/>
      <c r="AD66" s="100"/>
      <c r="AE66" s="100"/>
      <c r="AF66" s="100"/>
      <c r="AG66" s="100"/>
    </row>
    <row r="67" spans="1:33">
      <c r="A67" s="100"/>
      <c r="B67" s="100"/>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row>
    <row r="68" spans="1:33">
      <c r="A68" s="100"/>
      <c r="B68" s="100"/>
      <c r="C68" s="100"/>
      <c r="D68" s="100"/>
      <c r="E68" s="100"/>
      <c r="F68" s="100"/>
      <c r="G68" s="100"/>
      <c r="H68" s="100"/>
      <c r="I68" s="100"/>
      <c r="J68" s="100"/>
      <c r="K68" s="100"/>
      <c r="L68" s="100"/>
      <c r="M68" s="100"/>
      <c r="N68" s="100"/>
      <c r="O68" s="100"/>
      <c r="P68" s="100"/>
      <c r="Q68" s="100"/>
      <c r="R68" s="100"/>
      <c r="S68" s="100"/>
      <c r="T68" s="100"/>
      <c r="U68" s="100"/>
      <c r="V68" s="100"/>
      <c r="W68" s="100"/>
      <c r="X68" s="100"/>
      <c r="Y68" s="100"/>
      <c r="Z68" s="100"/>
      <c r="AA68" s="100"/>
      <c r="AB68" s="100"/>
      <c r="AC68" s="100"/>
      <c r="AD68" s="100"/>
      <c r="AE68" s="100"/>
      <c r="AF68" s="100"/>
      <c r="AG68" s="100"/>
    </row>
    <row r="69" spans="1:33">
      <c r="A69" s="100"/>
      <c r="B69" s="100"/>
      <c r="C69" s="100"/>
      <c r="D69" s="100"/>
      <c r="E69" s="100"/>
      <c r="F69" s="100"/>
      <c r="G69" s="100"/>
      <c r="H69" s="100"/>
      <c r="I69" s="100"/>
      <c r="J69" s="100"/>
      <c r="K69" s="100"/>
      <c r="L69" s="100"/>
      <c r="M69" s="100"/>
      <c r="N69" s="100"/>
      <c r="O69" s="100"/>
      <c r="P69" s="100"/>
      <c r="Q69" s="100"/>
      <c r="R69" s="100"/>
      <c r="S69" s="100"/>
      <c r="T69" s="100"/>
      <c r="U69" s="100"/>
      <c r="V69" s="100"/>
      <c r="W69" s="100"/>
      <c r="X69" s="100"/>
      <c r="Y69" s="100"/>
      <c r="Z69" s="100"/>
      <c r="AA69" s="100"/>
      <c r="AB69" s="100"/>
      <c r="AC69" s="100"/>
      <c r="AD69" s="100"/>
      <c r="AE69" s="100"/>
      <c r="AF69" s="100"/>
      <c r="AG69" s="100"/>
    </row>
    <row r="70" spans="1:33">
      <c r="A70" s="100"/>
      <c r="B70" s="100"/>
      <c r="C70" s="100"/>
      <c r="D70" s="100"/>
      <c r="E70" s="100"/>
      <c r="F70" s="100"/>
      <c r="G70" s="100"/>
      <c r="H70" s="100"/>
      <c r="I70" s="100"/>
      <c r="J70" s="100"/>
      <c r="K70" s="100"/>
      <c r="L70" s="100"/>
      <c r="M70" s="100"/>
      <c r="N70" s="100"/>
      <c r="O70" s="100"/>
      <c r="P70" s="100"/>
      <c r="Q70" s="100"/>
      <c r="R70" s="100"/>
      <c r="S70" s="100"/>
      <c r="T70" s="100"/>
      <c r="U70" s="100"/>
      <c r="V70" s="100"/>
      <c r="W70" s="100"/>
      <c r="X70" s="100"/>
      <c r="Y70" s="100"/>
      <c r="Z70" s="100"/>
      <c r="AA70" s="100"/>
      <c r="AB70" s="100"/>
      <c r="AC70" s="100"/>
      <c r="AD70" s="100"/>
      <c r="AE70" s="100"/>
      <c r="AF70" s="100"/>
      <c r="AG70" s="100"/>
    </row>
    <row r="71" spans="1:33">
      <c r="A71" s="100"/>
      <c r="B71" s="100"/>
      <c r="C71" s="100"/>
      <c r="D71" s="100"/>
      <c r="E71" s="100"/>
      <c r="F71" s="100"/>
      <c r="G71" s="100"/>
      <c r="H71" s="100"/>
      <c r="I71" s="100"/>
      <c r="J71" s="100"/>
      <c r="K71" s="100"/>
      <c r="L71" s="100"/>
      <c r="M71" s="100"/>
      <c r="N71" s="100"/>
      <c r="O71" s="100"/>
      <c r="P71" s="100"/>
      <c r="Q71" s="100"/>
      <c r="R71" s="100"/>
      <c r="S71" s="100"/>
      <c r="T71" s="100"/>
      <c r="U71" s="100"/>
      <c r="V71" s="100"/>
      <c r="W71" s="100"/>
      <c r="X71" s="100"/>
      <c r="Y71" s="100"/>
      <c r="Z71" s="100"/>
      <c r="AA71" s="100"/>
      <c r="AB71" s="100"/>
      <c r="AC71" s="100"/>
      <c r="AD71" s="100"/>
      <c r="AE71" s="100"/>
      <c r="AF71" s="100"/>
      <c r="AG71" s="100"/>
    </row>
    <row r="72" spans="1:33">
      <c r="A72" s="100"/>
      <c r="B72" s="100"/>
      <c r="C72" s="100"/>
      <c r="D72" s="100"/>
      <c r="E72" s="100"/>
      <c r="F72" s="100"/>
      <c r="G72" s="100"/>
      <c r="H72" s="100"/>
      <c r="I72" s="100"/>
      <c r="J72" s="100"/>
      <c r="K72" s="100"/>
      <c r="L72" s="100"/>
      <c r="M72" s="100"/>
      <c r="N72" s="100"/>
      <c r="O72" s="100"/>
      <c r="P72" s="100"/>
      <c r="Q72" s="100"/>
      <c r="R72" s="100"/>
      <c r="S72" s="100"/>
      <c r="T72" s="100"/>
      <c r="U72" s="100"/>
      <c r="V72" s="100"/>
      <c r="W72" s="100"/>
      <c r="X72" s="100"/>
      <c r="Y72" s="100"/>
      <c r="Z72" s="100"/>
      <c r="AA72" s="100"/>
      <c r="AB72" s="100"/>
      <c r="AC72" s="100"/>
      <c r="AD72" s="100"/>
      <c r="AE72" s="100"/>
      <c r="AF72" s="100"/>
      <c r="AG72" s="100"/>
    </row>
    <row r="73" spans="1:33">
      <c r="A73" s="100"/>
      <c r="B73" s="100"/>
      <c r="C73" s="100"/>
      <c r="D73" s="100"/>
      <c r="E73" s="100"/>
      <c r="F73" s="100"/>
      <c r="G73" s="100"/>
      <c r="H73" s="100"/>
      <c r="I73" s="100"/>
      <c r="J73" s="100"/>
      <c r="K73" s="100"/>
      <c r="L73" s="100"/>
      <c r="M73" s="100"/>
      <c r="N73" s="100"/>
      <c r="O73" s="100"/>
      <c r="P73" s="100"/>
      <c r="Q73" s="100"/>
      <c r="R73" s="100"/>
      <c r="S73" s="100"/>
      <c r="T73" s="100"/>
      <c r="U73" s="100"/>
      <c r="V73" s="100"/>
      <c r="W73" s="100"/>
      <c r="X73" s="100"/>
      <c r="Y73" s="100"/>
      <c r="Z73" s="100"/>
      <c r="AA73" s="100"/>
      <c r="AB73" s="100"/>
      <c r="AC73" s="100"/>
      <c r="AD73" s="100"/>
      <c r="AE73" s="100"/>
      <c r="AF73" s="100"/>
      <c r="AG73" s="100"/>
    </row>
    <row r="74" spans="1:33">
      <c r="A74" s="100"/>
      <c r="B74" s="100"/>
      <c r="C74" s="100"/>
      <c r="D74" s="100"/>
      <c r="E74" s="100"/>
      <c r="F74" s="100"/>
      <c r="G74" s="100"/>
      <c r="H74" s="100"/>
      <c r="I74" s="100"/>
      <c r="J74" s="100"/>
      <c r="K74" s="100"/>
      <c r="L74" s="100"/>
      <c r="M74" s="100"/>
      <c r="N74" s="100"/>
      <c r="O74" s="100"/>
      <c r="P74" s="100"/>
      <c r="Q74" s="100"/>
      <c r="R74" s="100"/>
      <c r="S74" s="100"/>
      <c r="T74" s="100"/>
      <c r="U74" s="100"/>
      <c r="V74" s="100"/>
      <c r="W74" s="100"/>
      <c r="X74" s="100"/>
      <c r="Y74" s="100"/>
      <c r="Z74" s="100"/>
      <c r="AA74" s="100"/>
      <c r="AB74" s="100"/>
      <c r="AC74" s="100"/>
      <c r="AD74" s="100"/>
      <c r="AE74" s="100"/>
      <c r="AF74" s="100"/>
      <c r="AG74" s="100"/>
    </row>
    <row r="75" spans="1:33">
      <c r="A75" s="100"/>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100"/>
      <c r="AF75" s="100"/>
      <c r="AG75" s="100"/>
    </row>
    <row r="76" spans="1:33">
      <c r="A76" s="100"/>
      <c r="B76" s="100"/>
      <c r="C76" s="100"/>
      <c r="D76" s="100"/>
      <c r="E76" s="100"/>
      <c r="F76" s="100"/>
      <c r="G76" s="100"/>
      <c r="H76" s="100"/>
      <c r="I76" s="100"/>
      <c r="J76" s="100"/>
      <c r="K76" s="100"/>
      <c r="L76" s="100"/>
      <c r="M76" s="100"/>
      <c r="N76" s="100"/>
      <c r="O76" s="100"/>
      <c r="P76" s="100"/>
      <c r="Q76" s="100"/>
      <c r="R76" s="100"/>
      <c r="S76" s="100"/>
      <c r="T76" s="100"/>
      <c r="U76" s="100"/>
      <c r="V76" s="100"/>
      <c r="W76" s="100"/>
      <c r="X76" s="100"/>
      <c r="Y76" s="100"/>
      <c r="Z76" s="100"/>
      <c r="AA76" s="100"/>
      <c r="AB76" s="100"/>
      <c r="AC76" s="100"/>
      <c r="AD76" s="100"/>
      <c r="AE76" s="100"/>
      <c r="AF76" s="100"/>
      <c r="AG76" s="100"/>
    </row>
    <row r="77" spans="1:33">
      <c r="A77" s="100"/>
      <c r="B77" s="100"/>
      <c r="C77" s="100"/>
      <c r="D77" s="100"/>
      <c r="E77" s="100"/>
      <c r="F77" s="100"/>
      <c r="G77" s="100"/>
      <c r="H77" s="100"/>
      <c r="I77" s="100"/>
      <c r="J77" s="100"/>
      <c r="K77" s="100"/>
      <c r="L77" s="100"/>
      <c r="M77" s="100"/>
      <c r="N77" s="100"/>
      <c r="O77" s="100"/>
      <c r="P77" s="100"/>
      <c r="Q77" s="100"/>
      <c r="R77" s="100"/>
      <c r="S77" s="100"/>
      <c r="T77" s="100"/>
      <c r="U77" s="100"/>
      <c r="V77" s="100"/>
      <c r="W77" s="100"/>
      <c r="X77" s="100"/>
      <c r="Y77" s="100"/>
      <c r="Z77" s="100"/>
      <c r="AA77" s="100"/>
      <c r="AB77" s="100"/>
      <c r="AC77" s="100"/>
      <c r="AD77" s="100"/>
      <c r="AE77" s="100"/>
      <c r="AF77" s="100"/>
      <c r="AG77" s="100"/>
    </row>
    <row r="78" spans="1:33">
      <c r="A78" s="100"/>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100"/>
      <c r="AF78" s="100"/>
      <c r="AG78" s="100"/>
    </row>
    <row r="79" spans="1:33">
      <c r="A79" s="100"/>
      <c r="B79" s="100"/>
      <c r="C79" s="100"/>
      <c r="D79" s="100"/>
      <c r="E79" s="100"/>
      <c r="F79" s="100"/>
      <c r="G79" s="100"/>
      <c r="H79" s="100"/>
      <c r="I79" s="100"/>
      <c r="J79" s="100"/>
      <c r="K79" s="100"/>
      <c r="L79" s="100"/>
      <c r="M79" s="100"/>
      <c r="N79" s="100"/>
      <c r="O79" s="100"/>
      <c r="P79" s="100"/>
      <c r="Q79" s="100"/>
      <c r="R79" s="100"/>
      <c r="S79" s="100"/>
      <c r="T79" s="100"/>
      <c r="U79" s="100"/>
      <c r="V79" s="100"/>
      <c r="W79" s="100"/>
      <c r="X79" s="100"/>
      <c r="Y79" s="100"/>
      <c r="Z79" s="100"/>
      <c r="AA79" s="100"/>
      <c r="AB79" s="100"/>
      <c r="AC79" s="100"/>
      <c r="AD79" s="100"/>
      <c r="AE79" s="100"/>
      <c r="AF79" s="100"/>
      <c r="AG79" s="100"/>
    </row>
    <row r="80" spans="1:33">
      <c r="A80" s="100"/>
      <c r="B80" s="100"/>
      <c r="C80" s="100"/>
      <c r="D80" s="100"/>
      <c r="E80" s="100"/>
      <c r="F80" s="100"/>
      <c r="G80" s="100"/>
      <c r="H80" s="100"/>
      <c r="I80" s="100"/>
      <c r="J80" s="100"/>
      <c r="K80" s="100"/>
      <c r="L80" s="100"/>
      <c r="M80" s="100"/>
      <c r="N80" s="100"/>
      <c r="O80" s="100"/>
      <c r="P80" s="100"/>
      <c r="Q80" s="100"/>
      <c r="R80" s="100"/>
      <c r="S80" s="100"/>
      <c r="T80" s="100"/>
      <c r="U80" s="100"/>
      <c r="V80" s="100"/>
      <c r="W80" s="100"/>
      <c r="X80" s="100"/>
      <c r="Y80" s="100"/>
      <c r="Z80" s="100"/>
      <c r="AA80" s="100"/>
      <c r="AB80" s="100"/>
      <c r="AC80" s="100"/>
      <c r="AD80" s="100"/>
      <c r="AE80" s="100"/>
      <c r="AF80" s="100"/>
      <c r="AG80" s="100"/>
    </row>
    <row r="81" spans="1:33">
      <c r="A81" s="100"/>
      <c r="B81" s="100"/>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row>
    <row r="82" spans="1:33">
      <c r="A82" s="100"/>
      <c r="B82" s="100"/>
      <c r="C82" s="100"/>
      <c r="D82" s="100"/>
      <c r="E82" s="100"/>
      <c r="F82" s="100"/>
      <c r="G82" s="100"/>
      <c r="H82" s="100"/>
      <c r="I82" s="100"/>
      <c r="J82" s="100"/>
      <c r="K82" s="100"/>
      <c r="L82" s="100"/>
      <c r="M82" s="100"/>
      <c r="N82" s="100"/>
      <c r="O82" s="100"/>
      <c r="P82" s="100"/>
      <c r="Q82" s="100"/>
      <c r="R82" s="100"/>
      <c r="S82" s="100"/>
      <c r="T82" s="100"/>
      <c r="U82" s="100"/>
      <c r="V82" s="100"/>
      <c r="W82" s="100"/>
      <c r="X82" s="100"/>
      <c r="Y82" s="100"/>
      <c r="Z82" s="100"/>
      <c r="AA82" s="100"/>
      <c r="AB82" s="100"/>
      <c r="AC82" s="100"/>
      <c r="AD82" s="100"/>
      <c r="AE82" s="100"/>
      <c r="AF82" s="100"/>
      <c r="AG82" s="100"/>
    </row>
    <row r="83" spans="1:33">
      <c r="A83" s="100"/>
      <c r="B83" s="100"/>
      <c r="C83" s="100"/>
      <c r="D83" s="100"/>
      <c r="E83" s="100"/>
      <c r="F83" s="100"/>
      <c r="G83" s="100"/>
      <c r="H83" s="100"/>
      <c r="I83" s="100"/>
      <c r="J83" s="100"/>
      <c r="K83" s="100"/>
      <c r="L83" s="100"/>
      <c r="M83" s="100"/>
      <c r="N83" s="100"/>
      <c r="O83" s="100"/>
      <c r="P83" s="100"/>
      <c r="Q83" s="100"/>
      <c r="R83" s="100"/>
      <c r="S83" s="100"/>
      <c r="T83" s="100"/>
      <c r="U83" s="100"/>
      <c r="V83" s="100"/>
      <c r="W83" s="100"/>
      <c r="X83" s="100"/>
      <c r="Y83" s="100"/>
      <c r="Z83" s="100"/>
      <c r="AA83" s="100"/>
      <c r="AB83" s="100"/>
      <c r="AC83" s="100"/>
      <c r="AD83" s="100"/>
      <c r="AE83" s="100"/>
      <c r="AF83" s="100"/>
      <c r="AG83" s="100"/>
    </row>
    <row r="84" spans="1:33">
      <c r="A84" s="100"/>
      <c r="B84" s="100"/>
      <c r="C84" s="100"/>
      <c r="D84" s="100"/>
      <c r="E84" s="100"/>
      <c r="F84" s="100"/>
      <c r="G84" s="100"/>
      <c r="H84" s="100"/>
      <c r="I84" s="100"/>
      <c r="J84" s="100"/>
      <c r="K84" s="100"/>
      <c r="L84" s="100"/>
      <c r="M84" s="100"/>
      <c r="N84" s="100"/>
      <c r="O84" s="100"/>
      <c r="P84" s="100"/>
      <c r="Q84" s="100"/>
      <c r="R84" s="100"/>
      <c r="S84" s="100"/>
      <c r="T84" s="100"/>
      <c r="U84" s="100"/>
      <c r="V84" s="100"/>
      <c r="W84" s="100"/>
      <c r="X84" s="100"/>
      <c r="Y84" s="100"/>
      <c r="Z84" s="100"/>
      <c r="AA84" s="100"/>
      <c r="AB84" s="100"/>
      <c r="AC84" s="100"/>
      <c r="AD84" s="100"/>
      <c r="AE84" s="100"/>
      <c r="AF84" s="100"/>
      <c r="AG84" s="100"/>
    </row>
    <row r="85" spans="1:33">
      <c r="A85" s="100"/>
      <c r="B85" s="100"/>
      <c r="C85" s="100"/>
      <c r="D85" s="100"/>
      <c r="E85" s="100"/>
      <c r="F85" s="100"/>
      <c r="G85" s="100"/>
      <c r="H85" s="100"/>
      <c r="I85" s="100"/>
      <c r="J85" s="100"/>
      <c r="K85" s="100"/>
      <c r="L85" s="100"/>
      <c r="M85" s="100"/>
      <c r="N85" s="100"/>
      <c r="O85" s="100"/>
      <c r="P85" s="100"/>
      <c r="Q85" s="100"/>
      <c r="R85" s="100"/>
      <c r="S85" s="100"/>
      <c r="T85" s="100"/>
      <c r="U85" s="100"/>
      <c r="V85" s="100"/>
      <c r="W85" s="100"/>
      <c r="X85" s="100"/>
      <c r="Y85" s="100"/>
      <c r="Z85" s="100"/>
      <c r="AA85" s="100"/>
      <c r="AB85" s="100"/>
      <c r="AC85" s="100"/>
      <c r="AD85" s="100"/>
      <c r="AE85" s="100"/>
      <c r="AF85" s="100"/>
      <c r="AG85" s="100"/>
    </row>
    <row r="86" spans="1:33">
      <c r="A86" s="100"/>
      <c r="B86" s="100"/>
      <c r="C86" s="100"/>
      <c r="D86" s="100"/>
      <c r="E86" s="100"/>
      <c r="F86" s="100"/>
      <c r="G86" s="100"/>
      <c r="H86" s="100"/>
      <c r="I86" s="100"/>
      <c r="J86" s="100"/>
      <c r="K86" s="100"/>
      <c r="L86" s="100"/>
      <c r="M86" s="100"/>
      <c r="N86" s="100"/>
      <c r="O86" s="100"/>
      <c r="P86" s="100"/>
      <c r="Q86" s="100"/>
      <c r="R86" s="100"/>
      <c r="S86" s="100"/>
      <c r="T86" s="100"/>
      <c r="U86" s="100"/>
      <c r="V86" s="100"/>
      <c r="W86" s="100"/>
      <c r="X86" s="100"/>
      <c r="Y86" s="100"/>
      <c r="Z86" s="100"/>
      <c r="AA86" s="100"/>
      <c r="AB86" s="100"/>
      <c r="AC86" s="100"/>
      <c r="AD86" s="100"/>
      <c r="AE86" s="100"/>
      <c r="AF86" s="100"/>
      <c r="AG86" s="100"/>
    </row>
    <row r="87" spans="1:33">
      <c r="A87" s="100"/>
      <c r="B87" s="100"/>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row>
    <row r="88" spans="1:33">
      <c r="A88" s="100"/>
      <c r="B88" s="100"/>
      <c r="C88" s="100"/>
      <c r="D88" s="100"/>
      <c r="E88" s="100"/>
      <c r="F88" s="100"/>
      <c r="G88" s="100"/>
      <c r="H88" s="100"/>
      <c r="I88" s="100"/>
      <c r="J88" s="100"/>
      <c r="K88" s="100"/>
      <c r="L88" s="100"/>
      <c r="M88" s="100"/>
      <c r="N88" s="100"/>
      <c r="O88" s="100"/>
      <c r="P88" s="100"/>
      <c r="Q88" s="100"/>
      <c r="R88" s="100"/>
      <c r="S88" s="100"/>
      <c r="T88" s="100"/>
      <c r="U88" s="100"/>
      <c r="V88" s="100"/>
      <c r="W88" s="100"/>
      <c r="X88" s="100"/>
      <c r="Y88" s="100"/>
      <c r="Z88" s="100"/>
      <c r="AA88" s="100"/>
      <c r="AB88" s="100"/>
      <c r="AC88" s="100"/>
      <c r="AD88" s="100"/>
      <c r="AE88" s="100"/>
      <c r="AF88" s="100"/>
      <c r="AG88" s="100"/>
    </row>
    <row r="89" spans="1:33">
      <c r="A89" s="84"/>
      <c r="B89" s="84"/>
      <c r="C89" s="84"/>
      <c r="D89" s="84"/>
      <c r="E89" s="84"/>
      <c r="F89" s="84"/>
      <c r="G89" s="100"/>
      <c r="H89" s="100"/>
      <c r="I89" s="100"/>
      <c r="J89" s="100"/>
      <c r="K89" s="100"/>
      <c r="L89" s="100"/>
      <c r="M89" s="100"/>
      <c r="N89" s="100"/>
      <c r="O89" s="100"/>
      <c r="P89" s="100"/>
      <c r="Q89" s="100"/>
      <c r="R89" s="100"/>
      <c r="S89" s="100"/>
      <c r="T89" s="100"/>
      <c r="U89" s="100"/>
      <c r="V89" s="100"/>
      <c r="W89" s="100"/>
      <c r="X89" s="100"/>
      <c r="Y89" s="100"/>
      <c r="Z89" s="100"/>
      <c r="AA89" s="100"/>
      <c r="AB89" s="100"/>
      <c r="AC89" s="100"/>
      <c r="AD89" s="100"/>
      <c r="AE89" s="100"/>
      <c r="AF89" s="100"/>
      <c r="AG89" s="100"/>
    </row>
    <row r="90" spans="1:33">
      <c r="A90" s="165"/>
      <c r="B90" s="166"/>
      <c r="C90" s="167"/>
      <c r="D90" s="167"/>
      <c r="E90" s="167"/>
      <c r="F90" s="84"/>
      <c r="G90" s="100"/>
      <c r="H90" s="100"/>
      <c r="I90" s="100"/>
      <c r="J90" s="100"/>
      <c r="K90" s="100"/>
      <c r="L90" s="100"/>
      <c r="M90" s="100"/>
      <c r="N90" s="100"/>
      <c r="O90" s="100"/>
      <c r="P90" s="100"/>
      <c r="Q90" s="100"/>
      <c r="R90" s="100"/>
      <c r="S90" s="100"/>
      <c r="T90" s="100"/>
      <c r="U90" s="100"/>
      <c r="V90" s="100"/>
      <c r="W90" s="100"/>
      <c r="X90" s="100"/>
      <c r="Y90" s="100"/>
      <c r="Z90" s="100"/>
      <c r="AA90" s="100"/>
      <c r="AB90" s="100"/>
      <c r="AC90" s="100"/>
      <c r="AD90" s="100"/>
      <c r="AE90" s="100"/>
      <c r="AF90" s="100"/>
      <c r="AG90" s="100"/>
    </row>
    <row r="91" spans="1:33">
      <c r="A91" s="167"/>
      <c r="B91" s="167"/>
      <c r="C91" s="167"/>
      <c r="D91" s="167"/>
      <c r="E91" s="167"/>
      <c r="F91" s="84"/>
      <c r="G91" s="100"/>
      <c r="H91" s="100"/>
      <c r="I91" s="100"/>
      <c r="J91" s="100"/>
      <c r="K91" s="100"/>
      <c r="L91" s="100"/>
      <c r="M91" s="100"/>
      <c r="N91" s="100"/>
      <c r="O91" s="100"/>
      <c r="P91" s="100"/>
      <c r="Q91" s="100"/>
      <c r="R91" s="100"/>
      <c r="S91" s="100"/>
      <c r="T91" s="100"/>
      <c r="U91" s="100"/>
      <c r="V91" s="100"/>
      <c r="W91" s="100"/>
      <c r="X91" s="100"/>
      <c r="Y91" s="100"/>
      <c r="Z91" s="100"/>
      <c r="AA91" s="100"/>
      <c r="AB91" s="100"/>
      <c r="AC91" s="100"/>
      <c r="AD91" s="100"/>
      <c r="AE91" s="100"/>
      <c r="AF91" s="100"/>
      <c r="AG91" s="100"/>
    </row>
    <row r="92" spans="1:33">
      <c r="A92" s="167"/>
      <c r="B92" s="167"/>
      <c r="C92" s="167"/>
      <c r="D92" s="167"/>
      <c r="E92" s="167"/>
      <c r="F92" s="84"/>
      <c r="G92" s="100"/>
      <c r="H92" s="100"/>
      <c r="I92" s="100"/>
      <c r="J92" s="100"/>
      <c r="K92" s="100"/>
      <c r="L92" s="100"/>
      <c r="M92" s="100"/>
      <c r="N92" s="100"/>
      <c r="O92" s="100"/>
      <c r="P92" s="100"/>
      <c r="Q92" s="100"/>
      <c r="R92" s="100"/>
      <c r="S92" s="100"/>
      <c r="T92" s="100"/>
      <c r="U92" s="100"/>
      <c r="V92" s="100"/>
      <c r="W92" s="100"/>
      <c r="X92" s="100"/>
      <c r="Y92" s="100"/>
      <c r="Z92" s="100"/>
      <c r="AA92" s="100"/>
      <c r="AB92" s="100"/>
      <c r="AC92" s="100"/>
      <c r="AD92" s="100"/>
      <c r="AE92" s="100"/>
      <c r="AF92" s="100"/>
      <c r="AG92" s="100"/>
    </row>
    <row r="93" spans="1:33">
      <c r="A93" s="167"/>
      <c r="B93" s="167"/>
      <c r="C93" s="167"/>
      <c r="D93" s="167"/>
      <c r="E93" s="167"/>
      <c r="F93" s="84"/>
      <c r="G93" s="100"/>
      <c r="H93" s="100"/>
      <c r="I93" s="100"/>
      <c r="J93" s="100"/>
      <c r="K93" s="100"/>
      <c r="L93" s="100"/>
      <c r="M93" s="100"/>
      <c r="N93" s="100"/>
      <c r="O93" s="100"/>
      <c r="P93" s="100"/>
      <c r="Q93" s="100"/>
      <c r="R93" s="100"/>
      <c r="S93" s="100"/>
      <c r="T93" s="100"/>
      <c r="U93" s="100"/>
      <c r="V93" s="100"/>
      <c r="W93" s="100"/>
      <c r="X93" s="100"/>
      <c r="Y93" s="100"/>
      <c r="Z93" s="100"/>
      <c r="AA93" s="100"/>
      <c r="AB93" s="100"/>
      <c r="AC93" s="100"/>
      <c r="AD93" s="100"/>
      <c r="AE93" s="100"/>
      <c r="AF93" s="100"/>
      <c r="AG93" s="100"/>
    </row>
    <row r="94" spans="1:33">
      <c r="A94" s="167"/>
      <c r="B94" s="167"/>
      <c r="C94" s="167"/>
      <c r="D94" s="167"/>
      <c r="E94" s="167"/>
      <c r="F94" s="123"/>
    </row>
    <row r="95" spans="1:33">
      <c r="A95" s="167"/>
      <c r="B95" s="167"/>
      <c r="C95" s="167"/>
      <c r="D95" s="167"/>
      <c r="E95" s="167"/>
      <c r="F95" s="123"/>
    </row>
    <row r="96" spans="1:33">
      <c r="A96" s="167"/>
      <c r="B96" s="167"/>
      <c r="C96" s="167"/>
      <c r="D96" s="167"/>
      <c r="E96" s="167"/>
      <c r="F96" s="123"/>
    </row>
    <row r="97" spans="1:6">
      <c r="A97" s="167"/>
      <c r="B97" s="167"/>
      <c r="C97" s="167"/>
      <c r="D97" s="167"/>
      <c r="E97" s="167"/>
      <c r="F97" s="123"/>
    </row>
    <row r="98" spans="1:6">
      <c r="A98" s="167"/>
      <c r="B98" s="167"/>
      <c r="C98" s="167"/>
      <c r="D98" s="167"/>
      <c r="E98" s="167"/>
      <c r="F98" s="123"/>
    </row>
    <row r="99" spans="1:6">
      <c r="A99" s="167"/>
      <c r="B99" s="167"/>
      <c r="C99" s="167"/>
      <c r="D99" s="167"/>
      <c r="E99" s="167"/>
      <c r="F99" s="123"/>
    </row>
    <row r="100" spans="1:6">
      <c r="A100" s="167"/>
      <c r="B100" s="167"/>
      <c r="C100" s="167"/>
      <c r="D100" s="167"/>
      <c r="E100" s="167"/>
      <c r="F100" s="123"/>
    </row>
    <row r="101" spans="1:6">
      <c r="A101" s="167"/>
      <c r="B101" s="167"/>
      <c r="C101" s="167"/>
      <c r="D101" s="167"/>
      <c r="E101" s="167"/>
      <c r="F101" s="123"/>
    </row>
    <row r="102" spans="1:6" s="42" customFormat="1">
      <c r="A102" s="168"/>
      <c r="B102" s="168"/>
      <c r="C102" s="168"/>
      <c r="D102" s="168"/>
      <c r="E102" s="168"/>
      <c r="F102" s="169"/>
    </row>
    <row r="103" spans="1:6" s="42" customFormat="1">
      <c r="A103" s="168"/>
      <c r="B103" s="168"/>
      <c r="C103" s="168"/>
      <c r="D103" s="168"/>
      <c r="E103" s="168"/>
      <c r="F103" s="169"/>
    </row>
    <row r="104" spans="1:6" s="42" customFormat="1">
      <c r="A104" s="168"/>
      <c r="B104" s="168"/>
      <c r="C104" s="168"/>
      <c r="D104" s="168"/>
      <c r="E104" s="168"/>
      <c r="F104" s="169"/>
    </row>
    <row r="105" spans="1:6" s="42" customFormat="1">
      <c r="A105" s="170"/>
      <c r="B105" s="170"/>
      <c r="C105" s="170"/>
      <c r="D105" s="170"/>
      <c r="E105" s="170"/>
      <c r="F105" s="169"/>
    </row>
    <row r="106" spans="1:6" s="42" customFormat="1">
      <c r="A106" s="170"/>
      <c r="B106" s="170"/>
      <c r="C106" s="170"/>
      <c r="D106" s="170"/>
      <c r="E106" s="170"/>
      <c r="F106" s="169"/>
    </row>
    <row r="107" spans="1:6" s="42" customFormat="1">
      <c r="A107" s="169"/>
      <c r="B107" s="169"/>
      <c r="C107" s="169"/>
      <c r="D107" s="169"/>
      <c r="E107" s="169"/>
      <c r="F107" s="169"/>
    </row>
    <row r="108" spans="1:6" s="42" customFormat="1"/>
    <row r="109" spans="1:6" s="42" customFormat="1"/>
    <row r="110" spans="1:6" s="42" customFormat="1"/>
    <row r="111" spans="1:6" s="42" customFormat="1"/>
    <row r="112" spans="1:6" s="42" customFormat="1"/>
    <row r="113" s="42" customFormat="1"/>
    <row r="114" s="42" customFormat="1"/>
    <row r="115" s="42" customFormat="1"/>
    <row r="116" s="42" customFormat="1"/>
    <row r="117" s="42" customFormat="1"/>
    <row r="118" s="42" customFormat="1"/>
    <row r="119" s="42" customFormat="1"/>
    <row r="120" s="42" customFormat="1"/>
    <row r="121" s="42" customFormat="1"/>
    <row r="122" s="42" customFormat="1"/>
    <row r="123" s="42" customFormat="1"/>
    <row r="124" s="42" customFormat="1"/>
    <row r="125" s="42" customFormat="1"/>
    <row r="126" s="42" customFormat="1"/>
    <row r="127" s="42" customFormat="1"/>
    <row r="128" s="42" customFormat="1"/>
    <row r="129" s="42" customFormat="1"/>
    <row r="130" s="42" customFormat="1"/>
    <row r="131" s="42" customFormat="1"/>
    <row r="132" s="42" customFormat="1"/>
    <row r="133" s="42" customFormat="1"/>
    <row r="134" s="42" customFormat="1"/>
    <row r="135" s="42" customFormat="1"/>
    <row r="136" s="42" customFormat="1"/>
    <row r="137" s="42" customFormat="1"/>
    <row r="138" s="42" customFormat="1"/>
    <row r="139" s="42" customFormat="1"/>
    <row r="140" s="42" customFormat="1"/>
    <row r="141" s="42" customFormat="1"/>
    <row r="142" s="42" customFormat="1"/>
    <row r="143" s="42" customFormat="1"/>
    <row r="144" s="42" customFormat="1"/>
    <row r="145" s="42" customFormat="1"/>
    <row r="146" s="42" customFormat="1"/>
    <row r="147" s="42" customFormat="1"/>
    <row r="148" s="42" customFormat="1"/>
    <row r="149" s="42" customFormat="1"/>
    <row r="150" s="42" customFormat="1"/>
    <row r="151" s="42" customFormat="1"/>
    <row r="152" s="42" customFormat="1"/>
    <row r="153" s="42" customFormat="1"/>
    <row r="154" s="42" customFormat="1"/>
    <row r="155" s="42" customFormat="1"/>
    <row r="156" s="42" customFormat="1"/>
    <row r="157" s="42" customFormat="1"/>
    <row r="158" s="42" customFormat="1"/>
    <row r="159" s="42" customFormat="1"/>
    <row r="160" s="42" customFormat="1"/>
    <row r="161" s="42" customFormat="1"/>
    <row r="162" s="42" customFormat="1"/>
    <row r="163" s="42" customFormat="1"/>
    <row r="164" s="42" customFormat="1"/>
    <row r="165" s="42" customFormat="1"/>
    <row r="166" s="42" customFormat="1"/>
    <row r="167" s="42" customFormat="1"/>
    <row r="168" s="42" customFormat="1"/>
    <row r="169" s="42" customFormat="1"/>
    <row r="170" s="42" customFormat="1"/>
    <row r="171" s="42" customFormat="1"/>
    <row r="172" s="42" customFormat="1"/>
    <row r="173" s="42" customFormat="1"/>
    <row r="174" s="42" customFormat="1"/>
    <row r="175" s="42" customFormat="1"/>
    <row r="176" s="42" customFormat="1"/>
    <row r="177" s="42" customFormat="1"/>
    <row r="178" s="42" customFormat="1"/>
    <row r="179" s="42" customFormat="1"/>
    <row r="180" s="42" customFormat="1"/>
    <row r="181" s="42" customFormat="1"/>
    <row r="182" s="42" customFormat="1"/>
    <row r="183" s="42" customFormat="1"/>
    <row r="184" s="42" customFormat="1"/>
    <row r="185" s="42" customFormat="1"/>
    <row r="186" s="42" customFormat="1"/>
    <row r="187" s="42" customFormat="1"/>
    <row r="188" s="42" customFormat="1"/>
    <row r="189" s="42" customFormat="1"/>
    <row r="190" s="42" customFormat="1"/>
    <row r="191" s="42" customFormat="1"/>
    <row r="192" s="42" customFormat="1"/>
    <row r="193" s="42" customFormat="1"/>
    <row r="194" s="42" customFormat="1"/>
    <row r="195" s="42" customFormat="1"/>
    <row r="196" s="42" customFormat="1"/>
    <row r="197" s="42" customFormat="1"/>
    <row r="198" s="42" customFormat="1"/>
    <row r="199" s="42" customFormat="1"/>
    <row r="200" s="42" customFormat="1"/>
    <row r="201" s="42" customFormat="1"/>
    <row r="202" s="42" customFormat="1"/>
    <row r="203" s="42" customFormat="1"/>
    <row r="204" s="42" customFormat="1"/>
    <row r="205" s="42" customFormat="1"/>
    <row r="206" s="42" customFormat="1"/>
    <row r="207" s="42" customFormat="1"/>
    <row r="208" s="42" customFormat="1"/>
    <row r="209" s="42" customFormat="1"/>
    <row r="210" s="42" customFormat="1"/>
    <row r="211" s="42" customFormat="1"/>
    <row r="212" s="42" customFormat="1"/>
    <row r="213" s="42" customFormat="1"/>
    <row r="214" s="42" customFormat="1"/>
    <row r="215" s="42" customFormat="1"/>
    <row r="216" s="42" customFormat="1"/>
    <row r="217" s="42" customFormat="1"/>
    <row r="218" s="42" customFormat="1"/>
    <row r="219" s="42" customFormat="1"/>
    <row r="220" s="42" customFormat="1"/>
    <row r="221" s="42" customFormat="1"/>
    <row r="222" s="42" customFormat="1"/>
    <row r="223" s="42" customFormat="1"/>
    <row r="224" s="42" customFormat="1"/>
    <row r="225" s="42" customFormat="1"/>
    <row r="226" s="42" customFormat="1"/>
    <row r="227" s="42" customFormat="1"/>
    <row r="228" s="42" customFormat="1"/>
    <row r="229" s="42" customFormat="1"/>
    <row r="230" s="42" customFormat="1"/>
    <row r="231" s="42" customFormat="1"/>
    <row r="232" s="42" customFormat="1"/>
    <row r="233" s="42" customFormat="1"/>
    <row r="234" s="42" customFormat="1"/>
    <row r="235" s="42" customFormat="1"/>
    <row r="236" s="42" customFormat="1"/>
    <row r="237" s="42" customFormat="1"/>
    <row r="238" s="42" customFormat="1"/>
    <row r="239" s="42" customFormat="1"/>
    <row r="240" s="42" customFormat="1"/>
    <row r="241" s="42" customFormat="1"/>
    <row r="242" s="42" customFormat="1"/>
    <row r="243" s="42" customFormat="1"/>
    <row r="244" s="42" customFormat="1"/>
    <row r="245" s="42" customFormat="1"/>
    <row r="246" s="42" customFormat="1"/>
    <row r="247" s="42" customFormat="1"/>
    <row r="248" s="42" customFormat="1"/>
    <row r="249" s="42" customFormat="1"/>
    <row r="250" s="42" customFormat="1"/>
    <row r="251" s="42" customFormat="1"/>
    <row r="252" s="42" customFormat="1"/>
    <row r="253" s="42" customFormat="1"/>
    <row r="254" s="42" customFormat="1"/>
    <row r="255" s="42" customFormat="1"/>
    <row r="256" s="42" customFormat="1"/>
    <row r="257" s="42" customFormat="1"/>
    <row r="258" s="42" customFormat="1"/>
    <row r="259" s="42" customFormat="1"/>
    <row r="260" s="42" customFormat="1"/>
    <row r="261" s="42" customFormat="1"/>
    <row r="262" s="42" customFormat="1"/>
    <row r="263" s="42" customFormat="1"/>
    <row r="264" s="42" customFormat="1"/>
    <row r="265" s="42" customFormat="1"/>
    <row r="266" s="42" customFormat="1"/>
    <row r="267" s="42" customFormat="1"/>
    <row r="268" s="42" customFormat="1"/>
    <row r="269" s="42" customFormat="1"/>
    <row r="270" s="42" customFormat="1"/>
    <row r="271" s="42" customFormat="1"/>
    <row r="272" s="42" customFormat="1"/>
    <row r="273" s="42" customFormat="1"/>
    <row r="274" s="42" customFormat="1"/>
    <row r="275" s="42" customFormat="1"/>
    <row r="276" s="42" customFormat="1"/>
    <row r="277" s="42" customFormat="1"/>
    <row r="278" s="42" customFormat="1"/>
    <row r="279" s="42" customFormat="1"/>
    <row r="280" s="42" customFormat="1"/>
    <row r="281" s="42" customFormat="1"/>
    <row r="282" s="42" customFormat="1"/>
    <row r="283" s="42" customFormat="1"/>
    <row r="284" s="42" customFormat="1"/>
    <row r="285" s="42" customFormat="1"/>
    <row r="286" s="42" customFormat="1"/>
    <row r="287" s="42" customFormat="1"/>
    <row r="288" s="42" customFormat="1"/>
    <row r="289" s="42" customFormat="1"/>
    <row r="290" s="42" customFormat="1"/>
    <row r="291" s="42" customFormat="1"/>
    <row r="292" s="42" customFormat="1"/>
    <row r="293" s="42" customFormat="1"/>
    <row r="294" s="42" customFormat="1"/>
    <row r="295" s="42" customFormat="1"/>
    <row r="296" s="42" customFormat="1"/>
    <row r="297" s="42" customFormat="1"/>
    <row r="298" s="42" customFormat="1"/>
    <row r="299" s="42" customFormat="1"/>
    <row r="300" s="42" customFormat="1"/>
    <row r="301" s="42" customFormat="1"/>
    <row r="302" s="42" customFormat="1"/>
    <row r="303" s="42" customFormat="1"/>
    <row r="304" s="42" customFormat="1"/>
    <row r="305" s="42" customFormat="1"/>
    <row r="306" s="42" customFormat="1"/>
    <row r="307" s="42" customFormat="1"/>
    <row r="308" s="42" customFormat="1"/>
    <row r="309" s="42" customFormat="1"/>
    <row r="310" s="42" customFormat="1"/>
    <row r="311" s="42" customFormat="1"/>
    <row r="312" s="42" customFormat="1"/>
    <row r="313" s="42" customFormat="1"/>
    <row r="314" s="42" customFormat="1"/>
    <row r="315" s="42" customFormat="1"/>
    <row r="316" s="42" customFormat="1"/>
    <row r="317" s="42" customFormat="1"/>
    <row r="318" s="42" customFormat="1"/>
    <row r="319" s="42" customFormat="1"/>
    <row r="320" s="42" customFormat="1"/>
    <row r="321" s="42" customFormat="1"/>
    <row r="322" s="42" customFormat="1"/>
    <row r="323" s="42" customFormat="1"/>
    <row r="324" s="42" customFormat="1"/>
    <row r="325" s="42" customFormat="1"/>
    <row r="326" s="42" customFormat="1"/>
    <row r="327" s="42" customFormat="1"/>
    <row r="328" s="42" customFormat="1"/>
    <row r="329" s="42" customFormat="1"/>
    <row r="330" s="42" customFormat="1"/>
    <row r="331" s="42" customFormat="1"/>
    <row r="332" s="42" customFormat="1"/>
    <row r="333" s="42" customFormat="1"/>
    <row r="334" s="42" customFormat="1"/>
    <row r="335" s="42" customFormat="1"/>
    <row r="336" s="42" customFormat="1"/>
    <row r="337" s="42" customFormat="1"/>
    <row r="338" s="42" customFormat="1"/>
    <row r="339" s="42" customFormat="1"/>
    <row r="340" s="42" customFormat="1"/>
    <row r="341" s="42" customFormat="1"/>
    <row r="342" s="42" customFormat="1"/>
    <row r="343" s="42" customFormat="1"/>
    <row r="344" s="42" customFormat="1"/>
    <row r="345" s="42" customFormat="1"/>
    <row r="346" s="42" customFormat="1"/>
    <row r="347" s="42" customFormat="1"/>
    <row r="348" s="42" customFormat="1"/>
    <row r="349" s="42" customFormat="1"/>
    <row r="350" s="42" customFormat="1"/>
    <row r="351" s="42" customFormat="1"/>
    <row r="352" s="42" customFormat="1"/>
    <row r="353" s="42" customFormat="1"/>
    <row r="354" s="42" customFormat="1"/>
    <row r="355" s="42" customFormat="1"/>
    <row r="356" s="42" customFormat="1"/>
    <row r="357" s="42" customFormat="1"/>
    <row r="358" s="42" customFormat="1"/>
    <row r="359" s="42" customFormat="1"/>
    <row r="360" s="42" customFormat="1"/>
    <row r="361" s="42" customFormat="1"/>
    <row r="362" s="42" customFormat="1"/>
    <row r="363" s="42" customFormat="1"/>
    <row r="364" s="42" customFormat="1"/>
    <row r="365" s="42" customFormat="1"/>
    <row r="366" s="42" customFormat="1"/>
    <row r="367" s="42" customFormat="1"/>
    <row r="368" s="42" customFormat="1"/>
    <row r="369" s="42" customFormat="1"/>
    <row r="370" s="42" customFormat="1"/>
    <row r="371" s="42" customFormat="1"/>
    <row r="372" s="42" customFormat="1"/>
    <row r="373" s="42" customFormat="1"/>
    <row r="374" s="42" customFormat="1"/>
    <row r="375" s="42" customFormat="1"/>
    <row r="376" s="42" customFormat="1"/>
    <row r="377" s="42" customFormat="1"/>
    <row r="378" s="42" customFormat="1"/>
    <row r="379" s="42" customFormat="1"/>
    <row r="380" s="42" customFormat="1"/>
    <row r="381" s="42" customFormat="1"/>
    <row r="382" s="42" customFormat="1"/>
    <row r="383" s="42" customFormat="1"/>
    <row r="384" s="42" customFormat="1"/>
    <row r="385" s="42" customFormat="1"/>
    <row r="386" s="42" customFormat="1"/>
    <row r="387" s="42" customFormat="1"/>
    <row r="388" s="42" customFormat="1"/>
    <row r="389" s="42" customFormat="1"/>
    <row r="390" s="42" customFormat="1"/>
    <row r="391" s="42" customFormat="1"/>
    <row r="392" s="42" customFormat="1"/>
    <row r="393" s="42" customFormat="1"/>
    <row r="394" s="42" customFormat="1"/>
    <row r="395" s="42" customFormat="1"/>
    <row r="396" s="42" customFormat="1"/>
    <row r="397" s="42" customFormat="1"/>
    <row r="398" s="42" customFormat="1"/>
    <row r="399" s="42" customFormat="1"/>
    <row r="400" s="42" customFormat="1"/>
    <row r="401" s="42" customFormat="1"/>
    <row r="402" s="42" customFormat="1"/>
    <row r="403" s="42" customFormat="1"/>
    <row r="404" s="42" customFormat="1"/>
    <row r="405" s="42" customFormat="1"/>
    <row r="406" s="42" customFormat="1"/>
    <row r="407" s="42" customFormat="1"/>
    <row r="408" s="42" customFormat="1"/>
    <row r="409" s="42" customFormat="1"/>
    <row r="410" s="42" customFormat="1"/>
    <row r="411" s="42" customFormat="1"/>
    <row r="412" s="42" customFormat="1"/>
    <row r="413" s="42" customFormat="1"/>
    <row r="414" s="42" customFormat="1"/>
    <row r="415" s="42" customFormat="1"/>
    <row r="416" s="42" customFormat="1"/>
    <row r="417" s="42" customFormat="1"/>
    <row r="418" s="42" customFormat="1"/>
    <row r="419" s="42" customFormat="1"/>
    <row r="420" s="42" customFormat="1"/>
    <row r="421" s="42" customFormat="1"/>
    <row r="422" s="42" customFormat="1"/>
    <row r="423" s="42" customFormat="1"/>
    <row r="424" s="42" customFormat="1"/>
    <row r="425" s="42" customFormat="1"/>
    <row r="426" s="42" customFormat="1"/>
    <row r="427" s="42" customFormat="1"/>
    <row r="428" s="42" customFormat="1"/>
    <row r="429" s="42" customFormat="1"/>
    <row r="430" s="42" customFormat="1"/>
    <row r="431" s="42" customFormat="1"/>
    <row r="432" s="42" customFormat="1"/>
    <row r="433" s="42" customFormat="1"/>
    <row r="434" s="42" customFormat="1"/>
    <row r="435" s="42" customFormat="1"/>
    <row r="436" s="42" customFormat="1"/>
    <row r="437" s="42" customFormat="1"/>
    <row r="438" s="42" customFormat="1"/>
    <row r="439" s="42" customFormat="1"/>
    <row r="440" s="42" customFormat="1"/>
    <row r="441" s="42" customFormat="1"/>
    <row r="442" s="42" customFormat="1"/>
    <row r="443" s="42" customFormat="1"/>
    <row r="444" s="42" customFormat="1"/>
    <row r="445" s="42" customFormat="1"/>
    <row r="446" s="42" customFormat="1"/>
    <row r="447" s="42" customFormat="1"/>
    <row r="448" s="42" customFormat="1"/>
    <row r="449" s="42" customFormat="1"/>
    <row r="450" s="42" customFormat="1"/>
    <row r="451" s="42" customFormat="1"/>
    <row r="452" s="42" customFormat="1"/>
    <row r="453" s="42" customFormat="1"/>
    <row r="454" s="42" customFormat="1"/>
    <row r="455" s="42" customFormat="1"/>
    <row r="456" s="42" customFormat="1"/>
    <row r="457" s="42" customFormat="1"/>
    <row r="458" s="42" customFormat="1"/>
    <row r="459" s="42" customFormat="1"/>
    <row r="460" s="42" customFormat="1"/>
    <row r="461" s="42" customFormat="1"/>
    <row r="462" s="42" customFormat="1"/>
    <row r="463" s="42" customFormat="1"/>
    <row r="464" s="42" customFormat="1"/>
    <row r="465" s="42" customFormat="1"/>
    <row r="466" s="42" customFormat="1"/>
    <row r="467" s="42" customFormat="1"/>
    <row r="468" s="42" customFormat="1"/>
    <row r="469" s="42" customFormat="1"/>
    <row r="470" s="42" customFormat="1"/>
    <row r="471" s="42" customFormat="1"/>
    <row r="472" s="42" customFormat="1"/>
    <row r="473" s="42" customFormat="1"/>
    <row r="474" s="42" customFormat="1"/>
    <row r="475" s="42" customFormat="1"/>
    <row r="476" s="42" customFormat="1"/>
    <row r="477" s="42" customFormat="1"/>
    <row r="478" s="42" customFormat="1"/>
    <row r="479" s="42" customFormat="1"/>
    <row r="480" s="42" customFormat="1"/>
    <row r="481" s="42" customFormat="1"/>
    <row r="482" s="42" customFormat="1"/>
    <row r="483" s="42" customFormat="1"/>
    <row r="484" s="42" customFormat="1"/>
    <row r="485" s="42" customFormat="1"/>
    <row r="486" s="42" customFormat="1"/>
    <row r="487" s="42" customFormat="1"/>
    <row r="488" s="42" customFormat="1"/>
  </sheetData>
  <mergeCells count="53">
    <mergeCell ref="A32:C34"/>
    <mergeCell ref="D32:AB34"/>
    <mergeCell ref="AC21:AD21"/>
    <mergeCell ref="AC22:AD22"/>
    <mergeCell ref="AC23:AE23"/>
    <mergeCell ref="AC31:AD31"/>
    <mergeCell ref="A20:A24"/>
    <mergeCell ref="A27:A31"/>
    <mergeCell ref="AC7:AE7"/>
    <mergeCell ref="AC11:AE11"/>
    <mergeCell ref="AC15:AE15"/>
    <mergeCell ref="AC19:AE19"/>
    <mergeCell ref="AC20:AE20"/>
    <mergeCell ref="U5:V5"/>
    <mergeCell ref="W5:Z5"/>
    <mergeCell ref="AA5:AB5"/>
    <mergeCell ref="AC5:AE5"/>
    <mergeCell ref="C6:H6"/>
    <mergeCell ref="I6:J6"/>
    <mergeCell ref="K6:L6"/>
    <mergeCell ref="M6:N6"/>
    <mergeCell ref="O6:P6"/>
    <mergeCell ref="Q6:R6"/>
    <mergeCell ref="S6:T6"/>
    <mergeCell ref="U6:V6"/>
    <mergeCell ref="W6:Z6"/>
    <mergeCell ref="AA6:AB6"/>
    <mergeCell ref="AC6:AE6"/>
    <mergeCell ref="S4:T4"/>
    <mergeCell ref="C5:H5"/>
    <mergeCell ref="I5:J5"/>
    <mergeCell ref="K5:L5"/>
    <mergeCell ref="M5:N5"/>
    <mergeCell ref="O5:P5"/>
    <mergeCell ref="Q5:R5"/>
    <mergeCell ref="S5:T5"/>
    <mergeCell ref="C3:H4"/>
    <mergeCell ref="I4:J4"/>
    <mergeCell ref="K4:L4"/>
    <mergeCell ref="M4:N4"/>
    <mergeCell ref="O4:P4"/>
    <mergeCell ref="Q4:R4"/>
    <mergeCell ref="C2:F2"/>
    <mergeCell ref="AB2:AE2"/>
    <mergeCell ref="I3:J3"/>
    <mergeCell ref="K3:L3"/>
    <mergeCell ref="M3:N3"/>
    <mergeCell ref="O3:P3"/>
    <mergeCell ref="Q3:R3"/>
    <mergeCell ref="U3:V4"/>
    <mergeCell ref="AA3:AB4"/>
    <mergeCell ref="AC3:AE4"/>
    <mergeCell ref="W3:Z4"/>
  </mergeCells>
  <phoneticPr fontId="99" type="noConversion"/>
  <conditionalFormatting sqref="A90:E106">
    <cfRule type="cellIs" dxfId="5" priority="1" stopIfTrue="1" operator="greaterThanOrEqual">
      <formula>$K$4</formula>
    </cfRule>
    <cfRule type="cellIs" dxfId="4" priority="2" stopIfTrue="1" operator="lessThanOrEqual">
      <formula>$K$6</formula>
    </cfRule>
  </conditionalFormatting>
  <dataValidations count="1">
    <dataValidation allowBlank="1" showInputMessage="1" showErrorMessage="1" sqref="M4 JI4 TE4 ADA4 AMW4 AWS4 BGO4 BQK4 CAG4 CKC4 CTY4 DDU4 DNQ4 DXM4 EHI4 ERE4 FBA4 FKW4 FUS4 GEO4 GOK4 GYG4 HIC4 HRY4 IBU4 ILQ4 IVM4 JFI4 JPE4 JZA4 KIW4 KSS4 LCO4 LMK4 LWG4 MGC4 MPY4 MZU4 NJQ4 NTM4 ODI4 ONE4 OXA4 PGW4 PQS4 QAO4 QKK4 QUG4 REC4 RNY4 RXU4 SHQ4 SRM4 TBI4 TLE4 TVA4 UEW4 UOS4 UYO4 VIK4 VSG4 WCC4 WLY4 WVU4 M65540 JI65540 TE65540 ADA65540 AMW65540 AWS65540 BGO65540 BQK65540 CAG65540 CKC65540 CTY65540 DDU65540 DNQ65540 DXM65540 EHI65540 ERE65540 FBA65540 FKW65540 FUS65540 GEO65540 GOK65540 GYG65540 HIC65540 HRY65540 IBU65540 ILQ65540 IVM65540 JFI65540 JPE65540 JZA65540 KIW65540 KSS65540 LCO65540 LMK65540 LWG65540 MGC65540 MPY65540 MZU65540 NJQ65540 NTM65540 ODI65540 ONE65540 OXA65540 PGW65540 PQS65540 QAO65540 QKK65540 QUG65540 REC65540 RNY65540 RXU65540 SHQ65540 SRM65540 TBI65540 TLE65540 TVA65540 UEW65540 UOS65540 UYO65540 VIK65540 VSG65540 WCC65540 WLY65540 WVU65540 M131076 JI131076 TE131076 ADA131076 AMW131076 AWS131076 BGO131076 BQK131076 CAG131076 CKC131076 CTY131076 DDU131076 DNQ131076 DXM131076 EHI131076 ERE131076 FBA131076 FKW131076 FUS131076 GEO131076 GOK131076 GYG131076 HIC131076 HRY131076 IBU131076 ILQ131076 IVM131076 JFI131076 JPE131076 JZA131076 KIW131076 KSS131076 LCO131076 LMK131076 LWG131076 MGC131076 MPY131076 MZU131076 NJQ131076 NTM131076 ODI131076 ONE131076 OXA131076 PGW131076 PQS131076 QAO131076 QKK131076 QUG131076 REC131076 RNY131076 RXU131076 SHQ131076 SRM131076 TBI131076 TLE131076 TVA131076 UEW131076 UOS131076 UYO131076 VIK131076 VSG131076 WCC131076 WLY131076 WVU131076 M196612 JI196612 TE196612 ADA196612 AMW196612 AWS196612 BGO196612 BQK196612 CAG196612 CKC196612 CTY196612 DDU196612 DNQ196612 DXM196612 EHI196612 ERE196612 FBA196612 FKW196612 FUS196612 GEO196612 GOK196612 GYG196612 HIC196612 HRY196612 IBU196612 ILQ196612 IVM196612 JFI196612 JPE196612 JZA196612 KIW196612 KSS196612 LCO196612 LMK196612 LWG196612 MGC196612 MPY196612 MZU196612 NJQ196612 NTM196612 ODI196612 ONE196612 OXA196612 PGW196612 PQS196612 QAO196612 QKK196612 QUG196612 REC196612 RNY196612 RXU196612 SHQ196612 SRM196612 TBI196612 TLE196612 TVA196612 UEW196612 UOS196612 UYO196612 VIK196612 VSG196612 WCC196612 WLY196612 WVU196612 M262148 JI262148 TE262148 ADA262148 AMW262148 AWS262148 BGO262148 BQK262148 CAG262148 CKC262148 CTY262148 DDU262148 DNQ262148 DXM262148 EHI262148 ERE262148 FBA262148 FKW262148 FUS262148 GEO262148 GOK262148 GYG262148 HIC262148 HRY262148 IBU262148 ILQ262148 IVM262148 JFI262148 JPE262148 JZA262148 KIW262148 KSS262148 LCO262148 LMK262148 LWG262148 MGC262148 MPY262148 MZU262148 NJQ262148 NTM262148 ODI262148 ONE262148 OXA262148 PGW262148 PQS262148 QAO262148 QKK262148 QUG262148 REC262148 RNY262148 RXU262148 SHQ262148 SRM262148 TBI262148 TLE262148 TVA262148 UEW262148 UOS262148 UYO262148 VIK262148 VSG262148 WCC262148 WLY262148 WVU262148 M327684 JI327684 TE327684 ADA327684 AMW327684 AWS327684 BGO327684 BQK327684 CAG327684 CKC327684 CTY327684 DDU327684 DNQ327684 DXM327684 EHI327684 ERE327684 FBA327684 FKW327684 FUS327684 GEO327684 GOK327684 GYG327684 HIC327684 HRY327684 IBU327684 ILQ327684 IVM327684 JFI327684 JPE327684 JZA327684 KIW327684 KSS327684 LCO327684 LMK327684 LWG327684 MGC327684 MPY327684 MZU327684 NJQ327684 NTM327684 ODI327684 ONE327684 OXA327684 PGW327684 PQS327684 QAO327684 QKK327684 QUG327684 REC327684 RNY327684 RXU327684 SHQ327684 SRM327684 TBI327684 TLE327684 TVA327684 UEW327684 UOS327684 UYO327684 VIK327684 VSG327684 WCC327684 WLY327684 WVU327684 M393220 JI393220 TE393220 ADA393220 AMW393220 AWS393220 BGO393220 BQK393220 CAG393220 CKC393220 CTY393220 DDU393220 DNQ393220 DXM393220 EHI393220 ERE393220 FBA393220 FKW393220 FUS393220 GEO393220 GOK393220 GYG393220 HIC393220 HRY393220 IBU393220 ILQ393220 IVM393220 JFI393220 JPE393220 JZA393220 KIW393220 KSS393220 LCO393220 LMK393220 LWG393220 MGC393220 MPY393220 MZU393220 NJQ393220 NTM393220 ODI393220 ONE393220 OXA393220 PGW393220 PQS393220 QAO393220 QKK393220 QUG393220 REC393220 RNY393220 RXU393220 SHQ393220 SRM393220 TBI393220 TLE393220 TVA393220 UEW393220 UOS393220 UYO393220 VIK393220 VSG393220 WCC393220 WLY393220 WVU393220 M458756 JI458756 TE458756 ADA458756 AMW458756 AWS458756 BGO458756 BQK458756 CAG458756 CKC458756 CTY458756 DDU458756 DNQ458756 DXM458756 EHI458756 ERE458756 FBA458756 FKW458756 FUS458756 GEO458756 GOK458756 GYG458756 HIC458756 HRY458756 IBU458756 ILQ458756 IVM458756 JFI458756 JPE458756 JZA458756 KIW458756 KSS458756 LCO458756 LMK458756 LWG458756 MGC458756 MPY458756 MZU458756 NJQ458756 NTM458756 ODI458756 ONE458756 OXA458756 PGW458756 PQS458756 QAO458756 QKK458756 QUG458756 REC458756 RNY458756 RXU458756 SHQ458756 SRM458756 TBI458756 TLE458756 TVA458756 UEW458756 UOS458756 UYO458756 VIK458756 VSG458756 WCC458756 WLY458756 WVU458756 M524292 JI524292 TE524292 ADA524292 AMW524292 AWS524292 BGO524292 BQK524292 CAG524292 CKC524292 CTY524292 DDU524292 DNQ524292 DXM524292 EHI524292 ERE524292 FBA524292 FKW524292 FUS524292 GEO524292 GOK524292 GYG524292 HIC524292 HRY524292 IBU524292 ILQ524292 IVM524292 JFI524292 JPE524292 JZA524292 KIW524292 KSS524292 LCO524292 LMK524292 LWG524292 MGC524292 MPY524292 MZU524292 NJQ524292 NTM524292 ODI524292 ONE524292 OXA524292 PGW524292 PQS524292 QAO524292 QKK524292 QUG524292 REC524292 RNY524292 RXU524292 SHQ524292 SRM524292 TBI524292 TLE524292 TVA524292 UEW524292 UOS524292 UYO524292 VIK524292 VSG524292 WCC524292 WLY524292 WVU524292 M589828 JI589828 TE589828 ADA589828 AMW589828 AWS589828 BGO589828 BQK589828 CAG589828 CKC589828 CTY589828 DDU589828 DNQ589828 DXM589828 EHI589828 ERE589828 FBA589828 FKW589828 FUS589828 GEO589828 GOK589828 GYG589828 HIC589828 HRY589828 IBU589828 ILQ589828 IVM589828 JFI589828 JPE589828 JZA589828 KIW589828 KSS589828 LCO589828 LMK589828 LWG589828 MGC589828 MPY589828 MZU589828 NJQ589828 NTM589828 ODI589828 ONE589828 OXA589828 PGW589828 PQS589828 QAO589828 QKK589828 QUG589828 REC589828 RNY589828 RXU589828 SHQ589828 SRM589828 TBI589828 TLE589828 TVA589828 UEW589828 UOS589828 UYO589828 VIK589828 VSG589828 WCC589828 WLY589828 WVU589828 M655364 JI655364 TE655364 ADA655364 AMW655364 AWS655364 BGO655364 BQK655364 CAG655364 CKC655364 CTY655364 DDU655364 DNQ655364 DXM655364 EHI655364 ERE655364 FBA655364 FKW655364 FUS655364 GEO655364 GOK655364 GYG655364 HIC655364 HRY655364 IBU655364 ILQ655364 IVM655364 JFI655364 JPE655364 JZA655364 KIW655364 KSS655364 LCO655364 LMK655364 LWG655364 MGC655364 MPY655364 MZU655364 NJQ655364 NTM655364 ODI655364 ONE655364 OXA655364 PGW655364 PQS655364 QAO655364 QKK655364 QUG655364 REC655364 RNY655364 RXU655364 SHQ655364 SRM655364 TBI655364 TLE655364 TVA655364 UEW655364 UOS655364 UYO655364 VIK655364 VSG655364 WCC655364 WLY655364 WVU655364 M720900 JI720900 TE720900 ADA720900 AMW720900 AWS720900 BGO720900 BQK720900 CAG720900 CKC720900 CTY720900 DDU720900 DNQ720900 DXM720900 EHI720900 ERE720900 FBA720900 FKW720900 FUS720900 GEO720900 GOK720900 GYG720900 HIC720900 HRY720900 IBU720900 ILQ720900 IVM720900 JFI720900 JPE720900 JZA720900 KIW720900 KSS720900 LCO720900 LMK720900 LWG720900 MGC720900 MPY720900 MZU720900 NJQ720900 NTM720900 ODI720900 ONE720900 OXA720900 PGW720900 PQS720900 QAO720900 QKK720900 QUG720900 REC720900 RNY720900 RXU720900 SHQ720900 SRM720900 TBI720900 TLE720900 TVA720900 UEW720900 UOS720900 UYO720900 VIK720900 VSG720900 WCC720900 WLY720900 WVU720900 M786436 JI786436 TE786436 ADA786436 AMW786436 AWS786436 BGO786436 BQK786436 CAG786436 CKC786436 CTY786436 DDU786436 DNQ786436 DXM786436 EHI786436 ERE786436 FBA786436 FKW786436 FUS786436 GEO786436 GOK786436 GYG786436 HIC786436 HRY786436 IBU786436 ILQ786436 IVM786436 JFI786436 JPE786436 JZA786436 KIW786436 KSS786436 LCO786436 LMK786436 LWG786436 MGC786436 MPY786436 MZU786436 NJQ786436 NTM786436 ODI786436 ONE786436 OXA786436 PGW786436 PQS786436 QAO786436 QKK786436 QUG786436 REC786436 RNY786436 RXU786436 SHQ786436 SRM786436 TBI786436 TLE786436 TVA786436 UEW786436 UOS786436 UYO786436 VIK786436 VSG786436 WCC786436 WLY786436 WVU786436 M851972 JI851972 TE851972 ADA851972 AMW851972 AWS851972 BGO851972 BQK851972 CAG851972 CKC851972 CTY851972 DDU851972 DNQ851972 DXM851972 EHI851972 ERE851972 FBA851972 FKW851972 FUS851972 GEO851972 GOK851972 GYG851972 HIC851972 HRY851972 IBU851972 ILQ851972 IVM851972 JFI851972 JPE851972 JZA851972 KIW851972 KSS851972 LCO851972 LMK851972 LWG851972 MGC851972 MPY851972 MZU851972 NJQ851972 NTM851972 ODI851972 ONE851972 OXA851972 PGW851972 PQS851972 QAO851972 QKK851972 QUG851972 REC851972 RNY851972 RXU851972 SHQ851972 SRM851972 TBI851972 TLE851972 TVA851972 UEW851972 UOS851972 UYO851972 VIK851972 VSG851972 WCC851972 WLY851972 WVU851972 M917508 JI917508 TE917508 ADA917508 AMW917508 AWS917508 BGO917508 BQK917508 CAG917508 CKC917508 CTY917508 DDU917508 DNQ917508 DXM917508 EHI917508 ERE917508 FBA917508 FKW917508 FUS917508 GEO917508 GOK917508 GYG917508 HIC917508 HRY917508 IBU917508 ILQ917508 IVM917508 JFI917508 JPE917508 JZA917508 KIW917508 KSS917508 LCO917508 LMK917508 LWG917508 MGC917508 MPY917508 MZU917508 NJQ917508 NTM917508 ODI917508 ONE917508 OXA917508 PGW917508 PQS917508 QAO917508 QKK917508 QUG917508 REC917508 RNY917508 RXU917508 SHQ917508 SRM917508 TBI917508 TLE917508 TVA917508 UEW917508 UOS917508 UYO917508 VIK917508 VSG917508 WCC917508 WLY917508 WVU917508 M983044 JI983044 TE983044 ADA983044 AMW983044 AWS983044 BGO983044 BQK983044 CAG983044 CKC983044 CTY983044 DDU983044 DNQ983044 DXM983044 EHI983044 ERE983044 FBA983044 FKW983044 FUS983044 GEO983044 GOK983044 GYG983044 HIC983044 HRY983044 IBU983044 ILQ983044 IVM983044 JFI983044 JPE983044 JZA983044 KIW983044 KSS983044 LCO983044 LMK983044 LWG983044 MGC983044 MPY983044 MZU983044 NJQ983044 NTM983044 ODI983044 ONE983044 OXA983044 PGW983044 PQS983044 QAO983044 QKK983044 QUG983044 REC983044 RNY983044 RXU983044 SHQ983044 SRM983044 TBI983044 TLE983044 TVA983044 UEW983044 UOS983044 UYO983044 VIK983044 VSG983044 WCC983044 WLY983044 WVU983044"/>
  </dataValidations>
  <pageMargins left="0.16875000000000001" right="0.16875000000000001" top="0.97916666666666696" bottom="0.43888888888888899" header="0.85" footer="0.31388888888888899"/>
  <pageSetup paperSize="9" scale="80" orientation="landscape" r:id="rId1"/>
  <colBreaks count="1" manualBreakCount="1">
    <brk id="31" max="1048575" man="1"/>
  </colBreaks>
  <drawing r:id="rId2"/>
</worksheet>
</file>

<file path=xl/worksheets/sheet7.xml><?xml version="1.0" encoding="utf-8"?>
<worksheet xmlns="http://schemas.openxmlformats.org/spreadsheetml/2006/main" xmlns:r="http://schemas.openxmlformats.org/officeDocument/2006/relationships">
  <dimension ref="A1:AG488"/>
  <sheetViews>
    <sheetView view="pageBreakPreview" zoomScale="85" zoomScaleNormal="100" zoomScaleSheetLayoutView="85" workbookViewId="0">
      <selection activeCell="M14" sqref="M14"/>
    </sheetView>
  </sheetViews>
  <sheetFormatPr defaultColWidth="4.5" defaultRowHeight="15"/>
  <cols>
    <col min="1" max="1" width="8.125" style="43" customWidth="1"/>
    <col min="2" max="2" width="5.75" style="43" customWidth="1"/>
    <col min="3" max="3" width="6.25" style="43" customWidth="1"/>
    <col min="4" max="4" width="5.75" style="43" customWidth="1"/>
    <col min="5" max="5" width="6.25" style="43" customWidth="1"/>
    <col min="6" max="6" width="6.625" style="43" customWidth="1"/>
    <col min="7" max="8" width="5.875" style="43" customWidth="1"/>
    <col min="9" max="9" width="6.25" style="43" customWidth="1"/>
    <col min="10" max="10" width="6.375" style="43" customWidth="1"/>
    <col min="11" max="12" width="6.125" style="43" customWidth="1"/>
    <col min="13" max="20" width="5.25" style="43" customWidth="1"/>
    <col min="21" max="22" width="5.75" style="43" customWidth="1"/>
    <col min="23" max="24" width="6.5" style="43" customWidth="1"/>
    <col min="25" max="25" width="6" style="43" customWidth="1"/>
    <col min="26" max="26" width="6.5" style="43" customWidth="1"/>
    <col min="27" max="27" width="11.625" style="43" customWidth="1"/>
    <col min="28" max="28" width="8.375" style="43" customWidth="1"/>
    <col min="29" max="29" width="4.375" style="43" customWidth="1"/>
    <col min="30" max="30" width="5.5" style="43" customWidth="1"/>
    <col min="31" max="31" width="7.125" style="43" customWidth="1"/>
    <col min="32" max="256" width="4.5" style="43"/>
    <col min="257" max="257" width="8.125" style="43" customWidth="1"/>
    <col min="258" max="258" width="5.75" style="43" customWidth="1"/>
    <col min="259" max="259" width="6.25" style="43" customWidth="1"/>
    <col min="260" max="260" width="5.75" style="43" customWidth="1"/>
    <col min="261" max="261" width="6.25" style="43" customWidth="1"/>
    <col min="262" max="262" width="6.625" style="43" customWidth="1"/>
    <col min="263" max="264" width="5.875" style="43" customWidth="1"/>
    <col min="265" max="265" width="6.25" style="43" customWidth="1"/>
    <col min="266" max="266" width="6.375" style="43" customWidth="1"/>
    <col min="267" max="268" width="6.125" style="43" customWidth="1"/>
    <col min="269" max="276" width="5.25" style="43" customWidth="1"/>
    <col min="277" max="278" width="5.75" style="43" customWidth="1"/>
    <col min="279" max="280" width="6.5" style="43" customWidth="1"/>
    <col min="281" max="281" width="6" style="43" customWidth="1"/>
    <col min="282" max="283" width="6.5" style="43" customWidth="1"/>
    <col min="284" max="284" width="8.375" style="43" customWidth="1"/>
    <col min="285" max="286" width="4.375" style="43" customWidth="1"/>
    <col min="287" max="512" width="4.5" style="43"/>
    <col min="513" max="513" width="8.125" style="43" customWidth="1"/>
    <col min="514" max="514" width="5.75" style="43" customWidth="1"/>
    <col min="515" max="515" width="6.25" style="43" customWidth="1"/>
    <col min="516" max="516" width="5.75" style="43" customWidth="1"/>
    <col min="517" max="517" width="6.25" style="43" customWidth="1"/>
    <col min="518" max="518" width="6.625" style="43" customWidth="1"/>
    <col min="519" max="520" width="5.875" style="43" customWidth="1"/>
    <col min="521" max="521" width="6.25" style="43" customWidth="1"/>
    <col min="522" max="522" width="6.375" style="43" customWidth="1"/>
    <col min="523" max="524" width="6.125" style="43" customWidth="1"/>
    <col min="525" max="532" width="5.25" style="43" customWidth="1"/>
    <col min="533" max="534" width="5.75" style="43" customWidth="1"/>
    <col min="535" max="536" width="6.5" style="43" customWidth="1"/>
    <col min="537" max="537" width="6" style="43" customWidth="1"/>
    <col min="538" max="539" width="6.5" style="43" customWidth="1"/>
    <col min="540" max="540" width="8.375" style="43" customWidth="1"/>
    <col min="541" max="542" width="4.375" style="43" customWidth="1"/>
    <col min="543" max="768" width="4.5" style="43"/>
    <col min="769" max="769" width="8.125" style="43" customWidth="1"/>
    <col min="770" max="770" width="5.75" style="43" customWidth="1"/>
    <col min="771" max="771" width="6.25" style="43" customWidth="1"/>
    <col min="772" max="772" width="5.75" style="43" customWidth="1"/>
    <col min="773" max="773" width="6.25" style="43" customWidth="1"/>
    <col min="774" max="774" width="6.625" style="43" customWidth="1"/>
    <col min="775" max="776" width="5.875" style="43" customWidth="1"/>
    <col min="777" max="777" width="6.25" style="43" customWidth="1"/>
    <col min="778" max="778" width="6.375" style="43" customWidth="1"/>
    <col min="779" max="780" width="6.125" style="43" customWidth="1"/>
    <col min="781" max="788" width="5.25" style="43" customWidth="1"/>
    <col min="789" max="790" width="5.75" style="43" customWidth="1"/>
    <col min="791" max="792" width="6.5" style="43" customWidth="1"/>
    <col min="793" max="793" width="6" style="43" customWidth="1"/>
    <col min="794" max="795" width="6.5" style="43" customWidth="1"/>
    <col min="796" max="796" width="8.375" style="43" customWidth="1"/>
    <col min="797" max="798" width="4.375" style="43" customWidth="1"/>
    <col min="799" max="1024" width="4.5" style="43"/>
    <col min="1025" max="1025" width="8.125" style="43" customWidth="1"/>
    <col min="1026" max="1026" width="5.75" style="43" customWidth="1"/>
    <col min="1027" max="1027" width="6.25" style="43" customWidth="1"/>
    <col min="1028" max="1028" width="5.75" style="43" customWidth="1"/>
    <col min="1029" max="1029" width="6.25" style="43" customWidth="1"/>
    <col min="1030" max="1030" width="6.625" style="43" customWidth="1"/>
    <col min="1031" max="1032" width="5.875" style="43" customWidth="1"/>
    <col min="1033" max="1033" width="6.25" style="43" customWidth="1"/>
    <col min="1034" max="1034" width="6.375" style="43" customWidth="1"/>
    <col min="1035" max="1036" width="6.125" style="43" customWidth="1"/>
    <col min="1037" max="1044" width="5.25" style="43" customWidth="1"/>
    <col min="1045" max="1046" width="5.75" style="43" customWidth="1"/>
    <col min="1047" max="1048" width="6.5" style="43" customWidth="1"/>
    <col min="1049" max="1049" width="6" style="43" customWidth="1"/>
    <col min="1050" max="1051" width="6.5" style="43" customWidth="1"/>
    <col min="1052" max="1052" width="8.375" style="43" customWidth="1"/>
    <col min="1053" max="1054" width="4.375" style="43" customWidth="1"/>
    <col min="1055" max="1280" width="4.5" style="43"/>
    <col min="1281" max="1281" width="8.125" style="43" customWidth="1"/>
    <col min="1282" max="1282" width="5.75" style="43" customWidth="1"/>
    <col min="1283" max="1283" width="6.25" style="43" customWidth="1"/>
    <col min="1284" max="1284" width="5.75" style="43" customWidth="1"/>
    <col min="1285" max="1285" width="6.25" style="43" customWidth="1"/>
    <col min="1286" max="1286" width="6.625" style="43" customWidth="1"/>
    <col min="1287" max="1288" width="5.875" style="43" customWidth="1"/>
    <col min="1289" max="1289" width="6.25" style="43" customWidth="1"/>
    <col min="1290" max="1290" width="6.375" style="43" customWidth="1"/>
    <col min="1291" max="1292" width="6.125" style="43" customWidth="1"/>
    <col min="1293" max="1300" width="5.25" style="43" customWidth="1"/>
    <col min="1301" max="1302" width="5.75" style="43" customWidth="1"/>
    <col min="1303" max="1304" width="6.5" style="43" customWidth="1"/>
    <col min="1305" max="1305" width="6" style="43" customWidth="1"/>
    <col min="1306" max="1307" width="6.5" style="43" customWidth="1"/>
    <col min="1308" max="1308" width="8.375" style="43" customWidth="1"/>
    <col min="1309" max="1310" width="4.375" style="43" customWidth="1"/>
    <col min="1311" max="1536" width="4.5" style="43"/>
    <col min="1537" max="1537" width="8.125" style="43" customWidth="1"/>
    <col min="1538" max="1538" width="5.75" style="43" customWidth="1"/>
    <col min="1539" max="1539" width="6.25" style="43" customWidth="1"/>
    <col min="1540" max="1540" width="5.75" style="43" customWidth="1"/>
    <col min="1541" max="1541" width="6.25" style="43" customWidth="1"/>
    <col min="1542" max="1542" width="6.625" style="43" customWidth="1"/>
    <col min="1543" max="1544" width="5.875" style="43" customWidth="1"/>
    <col min="1545" max="1545" width="6.25" style="43" customWidth="1"/>
    <col min="1546" max="1546" width="6.375" style="43" customWidth="1"/>
    <col min="1547" max="1548" width="6.125" style="43" customWidth="1"/>
    <col min="1549" max="1556" width="5.25" style="43" customWidth="1"/>
    <col min="1557" max="1558" width="5.75" style="43" customWidth="1"/>
    <col min="1559" max="1560" width="6.5" style="43" customWidth="1"/>
    <col min="1561" max="1561" width="6" style="43" customWidth="1"/>
    <col min="1562" max="1563" width="6.5" style="43" customWidth="1"/>
    <col min="1564" max="1564" width="8.375" style="43" customWidth="1"/>
    <col min="1565" max="1566" width="4.375" style="43" customWidth="1"/>
    <col min="1567" max="1792" width="4.5" style="43"/>
    <col min="1793" max="1793" width="8.125" style="43" customWidth="1"/>
    <col min="1794" max="1794" width="5.75" style="43" customWidth="1"/>
    <col min="1795" max="1795" width="6.25" style="43" customWidth="1"/>
    <col min="1796" max="1796" width="5.75" style="43" customWidth="1"/>
    <col min="1797" max="1797" width="6.25" style="43" customWidth="1"/>
    <col min="1798" max="1798" width="6.625" style="43" customWidth="1"/>
    <col min="1799" max="1800" width="5.875" style="43" customWidth="1"/>
    <col min="1801" max="1801" width="6.25" style="43" customWidth="1"/>
    <col min="1802" max="1802" width="6.375" style="43" customWidth="1"/>
    <col min="1803" max="1804" width="6.125" style="43" customWidth="1"/>
    <col min="1805" max="1812" width="5.25" style="43" customWidth="1"/>
    <col min="1813" max="1814" width="5.75" style="43" customWidth="1"/>
    <col min="1815" max="1816" width="6.5" style="43" customWidth="1"/>
    <col min="1817" max="1817" width="6" style="43" customWidth="1"/>
    <col min="1818" max="1819" width="6.5" style="43" customWidth="1"/>
    <col min="1820" max="1820" width="8.375" style="43" customWidth="1"/>
    <col min="1821" max="1822" width="4.375" style="43" customWidth="1"/>
    <col min="1823" max="2048" width="4.5" style="43"/>
    <col min="2049" max="2049" width="8.125" style="43" customWidth="1"/>
    <col min="2050" max="2050" width="5.75" style="43" customWidth="1"/>
    <col min="2051" max="2051" width="6.25" style="43" customWidth="1"/>
    <col min="2052" max="2052" width="5.75" style="43" customWidth="1"/>
    <col min="2053" max="2053" width="6.25" style="43" customWidth="1"/>
    <col min="2054" max="2054" width="6.625" style="43" customWidth="1"/>
    <col min="2055" max="2056" width="5.875" style="43" customWidth="1"/>
    <col min="2057" max="2057" width="6.25" style="43" customWidth="1"/>
    <col min="2058" max="2058" width="6.375" style="43" customWidth="1"/>
    <col min="2059" max="2060" width="6.125" style="43" customWidth="1"/>
    <col min="2061" max="2068" width="5.25" style="43" customWidth="1"/>
    <col min="2069" max="2070" width="5.75" style="43" customWidth="1"/>
    <col min="2071" max="2072" width="6.5" style="43" customWidth="1"/>
    <col min="2073" max="2073" width="6" style="43" customWidth="1"/>
    <col min="2074" max="2075" width="6.5" style="43" customWidth="1"/>
    <col min="2076" max="2076" width="8.375" style="43" customWidth="1"/>
    <col min="2077" max="2078" width="4.375" style="43" customWidth="1"/>
    <col min="2079" max="2304" width="4.5" style="43"/>
    <col min="2305" max="2305" width="8.125" style="43" customWidth="1"/>
    <col min="2306" max="2306" width="5.75" style="43" customWidth="1"/>
    <col min="2307" max="2307" width="6.25" style="43" customWidth="1"/>
    <col min="2308" max="2308" width="5.75" style="43" customWidth="1"/>
    <col min="2309" max="2309" width="6.25" style="43" customWidth="1"/>
    <col min="2310" max="2310" width="6.625" style="43" customWidth="1"/>
    <col min="2311" max="2312" width="5.875" style="43" customWidth="1"/>
    <col min="2313" max="2313" width="6.25" style="43" customWidth="1"/>
    <col min="2314" max="2314" width="6.375" style="43" customWidth="1"/>
    <col min="2315" max="2316" width="6.125" style="43" customWidth="1"/>
    <col min="2317" max="2324" width="5.25" style="43" customWidth="1"/>
    <col min="2325" max="2326" width="5.75" style="43" customWidth="1"/>
    <col min="2327" max="2328" width="6.5" style="43" customWidth="1"/>
    <col min="2329" max="2329" width="6" style="43" customWidth="1"/>
    <col min="2330" max="2331" width="6.5" style="43" customWidth="1"/>
    <col min="2332" max="2332" width="8.375" style="43" customWidth="1"/>
    <col min="2333" max="2334" width="4.375" style="43" customWidth="1"/>
    <col min="2335" max="2560" width="4.5" style="43"/>
    <col min="2561" max="2561" width="8.125" style="43" customWidth="1"/>
    <col min="2562" max="2562" width="5.75" style="43" customWidth="1"/>
    <col min="2563" max="2563" width="6.25" style="43" customWidth="1"/>
    <col min="2564" max="2564" width="5.75" style="43" customWidth="1"/>
    <col min="2565" max="2565" width="6.25" style="43" customWidth="1"/>
    <col min="2566" max="2566" width="6.625" style="43" customWidth="1"/>
    <col min="2567" max="2568" width="5.875" style="43" customWidth="1"/>
    <col min="2569" max="2569" width="6.25" style="43" customWidth="1"/>
    <col min="2570" max="2570" width="6.375" style="43" customWidth="1"/>
    <col min="2571" max="2572" width="6.125" style="43" customWidth="1"/>
    <col min="2573" max="2580" width="5.25" style="43" customWidth="1"/>
    <col min="2581" max="2582" width="5.75" style="43" customWidth="1"/>
    <col min="2583" max="2584" width="6.5" style="43" customWidth="1"/>
    <col min="2585" max="2585" width="6" style="43" customWidth="1"/>
    <col min="2586" max="2587" width="6.5" style="43" customWidth="1"/>
    <col min="2588" max="2588" width="8.375" style="43" customWidth="1"/>
    <col min="2589" max="2590" width="4.375" style="43" customWidth="1"/>
    <col min="2591" max="2816" width="4.5" style="43"/>
    <col min="2817" max="2817" width="8.125" style="43" customWidth="1"/>
    <col min="2818" max="2818" width="5.75" style="43" customWidth="1"/>
    <col min="2819" max="2819" width="6.25" style="43" customWidth="1"/>
    <col min="2820" max="2820" width="5.75" style="43" customWidth="1"/>
    <col min="2821" max="2821" width="6.25" style="43" customWidth="1"/>
    <col min="2822" max="2822" width="6.625" style="43" customWidth="1"/>
    <col min="2823" max="2824" width="5.875" style="43" customWidth="1"/>
    <col min="2825" max="2825" width="6.25" style="43" customWidth="1"/>
    <col min="2826" max="2826" width="6.375" style="43" customWidth="1"/>
    <col min="2827" max="2828" width="6.125" style="43" customWidth="1"/>
    <col min="2829" max="2836" width="5.25" style="43" customWidth="1"/>
    <col min="2837" max="2838" width="5.75" style="43" customWidth="1"/>
    <col min="2839" max="2840" width="6.5" style="43" customWidth="1"/>
    <col min="2841" max="2841" width="6" style="43" customWidth="1"/>
    <col min="2842" max="2843" width="6.5" style="43" customWidth="1"/>
    <col min="2844" max="2844" width="8.375" style="43" customWidth="1"/>
    <col min="2845" max="2846" width="4.375" style="43" customWidth="1"/>
    <col min="2847" max="3072" width="4.5" style="43"/>
    <col min="3073" max="3073" width="8.125" style="43" customWidth="1"/>
    <col min="3074" max="3074" width="5.75" style="43" customWidth="1"/>
    <col min="3075" max="3075" width="6.25" style="43" customWidth="1"/>
    <col min="3076" max="3076" width="5.75" style="43" customWidth="1"/>
    <col min="3077" max="3077" width="6.25" style="43" customWidth="1"/>
    <col min="3078" max="3078" width="6.625" style="43" customWidth="1"/>
    <col min="3079" max="3080" width="5.875" style="43" customWidth="1"/>
    <col min="3081" max="3081" width="6.25" style="43" customWidth="1"/>
    <col min="3082" max="3082" width="6.375" style="43" customWidth="1"/>
    <col min="3083" max="3084" width="6.125" style="43" customWidth="1"/>
    <col min="3085" max="3092" width="5.25" style="43" customWidth="1"/>
    <col min="3093" max="3094" width="5.75" style="43" customWidth="1"/>
    <col min="3095" max="3096" width="6.5" style="43" customWidth="1"/>
    <col min="3097" max="3097" width="6" style="43" customWidth="1"/>
    <col min="3098" max="3099" width="6.5" style="43" customWidth="1"/>
    <col min="3100" max="3100" width="8.375" style="43" customWidth="1"/>
    <col min="3101" max="3102" width="4.375" style="43" customWidth="1"/>
    <col min="3103" max="3328" width="4.5" style="43"/>
    <col min="3329" max="3329" width="8.125" style="43" customWidth="1"/>
    <col min="3330" max="3330" width="5.75" style="43" customWidth="1"/>
    <col min="3331" max="3331" width="6.25" style="43" customWidth="1"/>
    <col min="3332" max="3332" width="5.75" style="43" customWidth="1"/>
    <col min="3333" max="3333" width="6.25" style="43" customWidth="1"/>
    <col min="3334" max="3334" width="6.625" style="43" customWidth="1"/>
    <col min="3335" max="3336" width="5.875" style="43" customWidth="1"/>
    <col min="3337" max="3337" width="6.25" style="43" customWidth="1"/>
    <col min="3338" max="3338" width="6.375" style="43" customWidth="1"/>
    <col min="3339" max="3340" width="6.125" style="43" customWidth="1"/>
    <col min="3341" max="3348" width="5.25" style="43" customWidth="1"/>
    <col min="3349" max="3350" width="5.75" style="43" customWidth="1"/>
    <col min="3351" max="3352" width="6.5" style="43" customWidth="1"/>
    <col min="3353" max="3353" width="6" style="43" customWidth="1"/>
    <col min="3354" max="3355" width="6.5" style="43" customWidth="1"/>
    <col min="3356" max="3356" width="8.375" style="43" customWidth="1"/>
    <col min="3357" max="3358" width="4.375" style="43" customWidth="1"/>
    <col min="3359" max="3584" width="4.5" style="43"/>
    <col min="3585" max="3585" width="8.125" style="43" customWidth="1"/>
    <col min="3586" max="3586" width="5.75" style="43" customWidth="1"/>
    <col min="3587" max="3587" width="6.25" style="43" customWidth="1"/>
    <col min="3588" max="3588" width="5.75" style="43" customWidth="1"/>
    <col min="3589" max="3589" width="6.25" style="43" customWidth="1"/>
    <col min="3590" max="3590" width="6.625" style="43" customWidth="1"/>
    <col min="3591" max="3592" width="5.875" style="43" customWidth="1"/>
    <col min="3593" max="3593" width="6.25" style="43" customWidth="1"/>
    <col min="3594" max="3594" width="6.375" style="43" customWidth="1"/>
    <col min="3595" max="3596" width="6.125" style="43" customWidth="1"/>
    <col min="3597" max="3604" width="5.25" style="43" customWidth="1"/>
    <col min="3605" max="3606" width="5.75" style="43" customWidth="1"/>
    <col min="3607" max="3608" width="6.5" style="43" customWidth="1"/>
    <col min="3609" max="3609" width="6" style="43" customWidth="1"/>
    <col min="3610" max="3611" width="6.5" style="43" customWidth="1"/>
    <col min="3612" max="3612" width="8.375" style="43" customWidth="1"/>
    <col min="3613" max="3614" width="4.375" style="43" customWidth="1"/>
    <col min="3615" max="3840" width="4.5" style="43"/>
    <col min="3841" max="3841" width="8.125" style="43" customWidth="1"/>
    <col min="3842" max="3842" width="5.75" style="43" customWidth="1"/>
    <col min="3843" max="3843" width="6.25" style="43" customWidth="1"/>
    <col min="3844" max="3844" width="5.75" style="43" customWidth="1"/>
    <col min="3845" max="3845" width="6.25" style="43" customWidth="1"/>
    <col min="3846" max="3846" width="6.625" style="43" customWidth="1"/>
    <col min="3847" max="3848" width="5.875" style="43" customWidth="1"/>
    <col min="3849" max="3849" width="6.25" style="43" customWidth="1"/>
    <col min="3850" max="3850" width="6.375" style="43" customWidth="1"/>
    <col min="3851" max="3852" width="6.125" style="43" customWidth="1"/>
    <col min="3853" max="3860" width="5.25" style="43" customWidth="1"/>
    <col min="3861" max="3862" width="5.75" style="43" customWidth="1"/>
    <col min="3863" max="3864" width="6.5" style="43" customWidth="1"/>
    <col min="3865" max="3865" width="6" style="43" customWidth="1"/>
    <col min="3866" max="3867" width="6.5" style="43" customWidth="1"/>
    <col min="3868" max="3868" width="8.375" style="43" customWidth="1"/>
    <col min="3869" max="3870" width="4.375" style="43" customWidth="1"/>
    <col min="3871" max="4096" width="4.5" style="43"/>
    <col min="4097" max="4097" width="8.125" style="43" customWidth="1"/>
    <col min="4098" max="4098" width="5.75" style="43" customWidth="1"/>
    <col min="4099" max="4099" width="6.25" style="43" customWidth="1"/>
    <col min="4100" max="4100" width="5.75" style="43" customWidth="1"/>
    <col min="4101" max="4101" width="6.25" style="43" customWidth="1"/>
    <col min="4102" max="4102" width="6.625" style="43" customWidth="1"/>
    <col min="4103" max="4104" width="5.875" style="43" customWidth="1"/>
    <col min="4105" max="4105" width="6.25" style="43" customWidth="1"/>
    <col min="4106" max="4106" width="6.375" style="43" customWidth="1"/>
    <col min="4107" max="4108" width="6.125" style="43" customWidth="1"/>
    <col min="4109" max="4116" width="5.25" style="43" customWidth="1"/>
    <col min="4117" max="4118" width="5.75" style="43" customWidth="1"/>
    <col min="4119" max="4120" width="6.5" style="43" customWidth="1"/>
    <col min="4121" max="4121" width="6" style="43" customWidth="1"/>
    <col min="4122" max="4123" width="6.5" style="43" customWidth="1"/>
    <col min="4124" max="4124" width="8.375" style="43" customWidth="1"/>
    <col min="4125" max="4126" width="4.375" style="43" customWidth="1"/>
    <col min="4127" max="4352" width="4.5" style="43"/>
    <col min="4353" max="4353" width="8.125" style="43" customWidth="1"/>
    <col min="4354" max="4354" width="5.75" style="43" customWidth="1"/>
    <col min="4355" max="4355" width="6.25" style="43" customWidth="1"/>
    <col min="4356" max="4356" width="5.75" style="43" customWidth="1"/>
    <col min="4357" max="4357" width="6.25" style="43" customWidth="1"/>
    <col min="4358" max="4358" width="6.625" style="43" customWidth="1"/>
    <col min="4359" max="4360" width="5.875" style="43" customWidth="1"/>
    <col min="4361" max="4361" width="6.25" style="43" customWidth="1"/>
    <col min="4362" max="4362" width="6.375" style="43" customWidth="1"/>
    <col min="4363" max="4364" width="6.125" style="43" customWidth="1"/>
    <col min="4365" max="4372" width="5.25" style="43" customWidth="1"/>
    <col min="4373" max="4374" width="5.75" style="43" customWidth="1"/>
    <col min="4375" max="4376" width="6.5" style="43" customWidth="1"/>
    <col min="4377" max="4377" width="6" style="43" customWidth="1"/>
    <col min="4378" max="4379" width="6.5" style="43" customWidth="1"/>
    <col min="4380" max="4380" width="8.375" style="43" customWidth="1"/>
    <col min="4381" max="4382" width="4.375" style="43" customWidth="1"/>
    <col min="4383" max="4608" width="4.5" style="43"/>
    <col min="4609" max="4609" width="8.125" style="43" customWidth="1"/>
    <col min="4610" max="4610" width="5.75" style="43" customWidth="1"/>
    <col min="4611" max="4611" width="6.25" style="43" customWidth="1"/>
    <col min="4612" max="4612" width="5.75" style="43" customWidth="1"/>
    <col min="4613" max="4613" width="6.25" style="43" customWidth="1"/>
    <col min="4614" max="4614" width="6.625" style="43" customWidth="1"/>
    <col min="4615" max="4616" width="5.875" style="43" customWidth="1"/>
    <col min="4617" max="4617" width="6.25" style="43" customWidth="1"/>
    <col min="4618" max="4618" width="6.375" style="43" customWidth="1"/>
    <col min="4619" max="4620" width="6.125" style="43" customWidth="1"/>
    <col min="4621" max="4628" width="5.25" style="43" customWidth="1"/>
    <col min="4629" max="4630" width="5.75" style="43" customWidth="1"/>
    <col min="4631" max="4632" width="6.5" style="43" customWidth="1"/>
    <col min="4633" max="4633" width="6" style="43" customWidth="1"/>
    <col min="4634" max="4635" width="6.5" style="43" customWidth="1"/>
    <col min="4636" max="4636" width="8.375" style="43" customWidth="1"/>
    <col min="4637" max="4638" width="4.375" style="43" customWidth="1"/>
    <col min="4639" max="4864" width="4.5" style="43"/>
    <col min="4865" max="4865" width="8.125" style="43" customWidth="1"/>
    <col min="4866" max="4866" width="5.75" style="43" customWidth="1"/>
    <col min="4867" max="4867" width="6.25" style="43" customWidth="1"/>
    <col min="4868" max="4868" width="5.75" style="43" customWidth="1"/>
    <col min="4869" max="4869" width="6.25" style="43" customWidth="1"/>
    <col min="4870" max="4870" width="6.625" style="43" customWidth="1"/>
    <col min="4871" max="4872" width="5.875" style="43" customWidth="1"/>
    <col min="4873" max="4873" width="6.25" style="43" customWidth="1"/>
    <col min="4874" max="4874" width="6.375" style="43" customWidth="1"/>
    <col min="4875" max="4876" width="6.125" style="43" customWidth="1"/>
    <col min="4877" max="4884" width="5.25" style="43" customWidth="1"/>
    <col min="4885" max="4886" width="5.75" style="43" customWidth="1"/>
    <col min="4887" max="4888" width="6.5" style="43" customWidth="1"/>
    <col min="4889" max="4889" width="6" style="43" customWidth="1"/>
    <col min="4890" max="4891" width="6.5" style="43" customWidth="1"/>
    <col min="4892" max="4892" width="8.375" style="43" customWidth="1"/>
    <col min="4893" max="4894" width="4.375" style="43" customWidth="1"/>
    <col min="4895" max="5120" width="4.5" style="43"/>
    <col min="5121" max="5121" width="8.125" style="43" customWidth="1"/>
    <col min="5122" max="5122" width="5.75" style="43" customWidth="1"/>
    <col min="5123" max="5123" width="6.25" style="43" customWidth="1"/>
    <col min="5124" max="5124" width="5.75" style="43" customWidth="1"/>
    <col min="5125" max="5125" width="6.25" style="43" customWidth="1"/>
    <col min="5126" max="5126" width="6.625" style="43" customWidth="1"/>
    <col min="5127" max="5128" width="5.875" style="43" customWidth="1"/>
    <col min="5129" max="5129" width="6.25" style="43" customWidth="1"/>
    <col min="5130" max="5130" width="6.375" style="43" customWidth="1"/>
    <col min="5131" max="5132" width="6.125" style="43" customWidth="1"/>
    <col min="5133" max="5140" width="5.25" style="43" customWidth="1"/>
    <col min="5141" max="5142" width="5.75" style="43" customWidth="1"/>
    <col min="5143" max="5144" width="6.5" style="43" customWidth="1"/>
    <col min="5145" max="5145" width="6" style="43" customWidth="1"/>
    <col min="5146" max="5147" width="6.5" style="43" customWidth="1"/>
    <col min="5148" max="5148" width="8.375" style="43" customWidth="1"/>
    <col min="5149" max="5150" width="4.375" style="43" customWidth="1"/>
    <col min="5151" max="5376" width="4.5" style="43"/>
    <col min="5377" max="5377" width="8.125" style="43" customWidth="1"/>
    <col min="5378" max="5378" width="5.75" style="43" customWidth="1"/>
    <col min="5379" max="5379" width="6.25" style="43" customWidth="1"/>
    <col min="5380" max="5380" width="5.75" style="43" customWidth="1"/>
    <col min="5381" max="5381" width="6.25" style="43" customWidth="1"/>
    <col min="5382" max="5382" width="6.625" style="43" customWidth="1"/>
    <col min="5383" max="5384" width="5.875" style="43" customWidth="1"/>
    <col min="5385" max="5385" width="6.25" style="43" customWidth="1"/>
    <col min="5386" max="5386" width="6.375" style="43" customWidth="1"/>
    <col min="5387" max="5388" width="6.125" style="43" customWidth="1"/>
    <col min="5389" max="5396" width="5.25" style="43" customWidth="1"/>
    <col min="5397" max="5398" width="5.75" style="43" customWidth="1"/>
    <col min="5399" max="5400" width="6.5" style="43" customWidth="1"/>
    <col min="5401" max="5401" width="6" style="43" customWidth="1"/>
    <col min="5402" max="5403" width="6.5" style="43" customWidth="1"/>
    <col min="5404" max="5404" width="8.375" style="43" customWidth="1"/>
    <col min="5405" max="5406" width="4.375" style="43" customWidth="1"/>
    <col min="5407" max="5632" width="4.5" style="43"/>
    <col min="5633" max="5633" width="8.125" style="43" customWidth="1"/>
    <col min="5634" max="5634" width="5.75" style="43" customWidth="1"/>
    <col min="5635" max="5635" width="6.25" style="43" customWidth="1"/>
    <col min="5636" max="5636" width="5.75" style="43" customWidth="1"/>
    <col min="5637" max="5637" width="6.25" style="43" customWidth="1"/>
    <col min="5638" max="5638" width="6.625" style="43" customWidth="1"/>
    <col min="5639" max="5640" width="5.875" style="43" customWidth="1"/>
    <col min="5641" max="5641" width="6.25" style="43" customWidth="1"/>
    <col min="5642" max="5642" width="6.375" style="43" customWidth="1"/>
    <col min="5643" max="5644" width="6.125" style="43" customWidth="1"/>
    <col min="5645" max="5652" width="5.25" style="43" customWidth="1"/>
    <col min="5653" max="5654" width="5.75" style="43" customWidth="1"/>
    <col min="5655" max="5656" width="6.5" style="43" customWidth="1"/>
    <col min="5657" max="5657" width="6" style="43" customWidth="1"/>
    <col min="5658" max="5659" width="6.5" style="43" customWidth="1"/>
    <col min="5660" max="5660" width="8.375" style="43" customWidth="1"/>
    <col min="5661" max="5662" width="4.375" style="43" customWidth="1"/>
    <col min="5663" max="5888" width="4.5" style="43"/>
    <col min="5889" max="5889" width="8.125" style="43" customWidth="1"/>
    <col min="5890" max="5890" width="5.75" style="43" customWidth="1"/>
    <col min="5891" max="5891" width="6.25" style="43" customWidth="1"/>
    <col min="5892" max="5892" width="5.75" style="43" customWidth="1"/>
    <col min="5893" max="5893" width="6.25" style="43" customWidth="1"/>
    <col min="5894" max="5894" width="6.625" style="43" customWidth="1"/>
    <col min="5895" max="5896" width="5.875" style="43" customWidth="1"/>
    <col min="5897" max="5897" width="6.25" style="43" customWidth="1"/>
    <col min="5898" max="5898" width="6.375" style="43" customWidth="1"/>
    <col min="5899" max="5900" width="6.125" style="43" customWidth="1"/>
    <col min="5901" max="5908" width="5.25" style="43" customWidth="1"/>
    <col min="5909" max="5910" width="5.75" style="43" customWidth="1"/>
    <col min="5911" max="5912" width="6.5" style="43" customWidth="1"/>
    <col min="5913" max="5913" width="6" style="43" customWidth="1"/>
    <col min="5914" max="5915" width="6.5" style="43" customWidth="1"/>
    <col min="5916" max="5916" width="8.375" style="43" customWidth="1"/>
    <col min="5917" max="5918" width="4.375" style="43" customWidth="1"/>
    <col min="5919" max="6144" width="4.5" style="43"/>
    <col min="6145" max="6145" width="8.125" style="43" customWidth="1"/>
    <col min="6146" max="6146" width="5.75" style="43" customWidth="1"/>
    <col min="6147" max="6147" width="6.25" style="43" customWidth="1"/>
    <col min="6148" max="6148" width="5.75" style="43" customWidth="1"/>
    <col min="6149" max="6149" width="6.25" style="43" customWidth="1"/>
    <col min="6150" max="6150" width="6.625" style="43" customWidth="1"/>
    <col min="6151" max="6152" width="5.875" style="43" customWidth="1"/>
    <col min="6153" max="6153" width="6.25" style="43" customWidth="1"/>
    <col min="6154" max="6154" width="6.375" style="43" customWidth="1"/>
    <col min="6155" max="6156" width="6.125" style="43" customWidth="1"/>
    <col min="6157" max="6164" width="5.25" style="43" customWidth="1"/>
    <col min="6165" max="6166" width="5.75" style="43" customWidth="1"/>
    <col min="6167" max="6168" width="6.5" style="43" customWidth="1"/>
    <col min="6169" max="6169" width="6" style="43" customWidth="1"/>
    <col min="6170" max="6171" width="6.5" style="43" customWidth="1"/>
    <col min="6172" max="6172" width="8.375" style="43" customWidth="1"/>
    <col min="6173" max="6174" width="4.375" style="43" customWidth="1"/>
    <col min="6175" max="6400" width="4.5" style="43"/>
    <col min="6401" max="6401" width="8.125" style="43" customWidth="1"/>
    <col min="6402" max="6402" width="5.75" style="43" customWidth="1"/>
    <col min="6403" max="6403" width="6.25" style="43" customWidth="1"/>
    <col min="6404" max="6404" width="5.75" style="43" customWidth="1"/>
    <col min="6405" max="6405" width="6.25" style="43" customWidth="1"/>
    <col min="6406" max="6406" width="6.625" style="43" customWidth="1"/>
    <col min="6407" max="6408" width="5.875" style="43" customWidth="1"/>
    <col min="6409" max="6409" width="6.25" style="43" customWidth="1"/>
    <col min="6410" max="6410" width="6.375" style="43" customWidth="1"/>
    <col min="6411" max="6412" width="6.125" style="43" customWidth="1"/>
    <col min="6413" max="6420" width="5.25" style="43" customWidth="1"/>
    <col min="6421" max="6422" width="5.75" style="43" customWidth="1"/>
    <col min="6423" max="6424" width="6.5" style="43" customWidth="1"/>
    <col min="6425" max="6425" width="6" style="43" customWidth="1"/>
    <col min="6426" max="6427" width="6.5" style="43" customWidth="1"/>
    <col min="6428" max="6428" width="8.375" style="43" customWidth="1"/>
    <col min="6429" max="6430" width="4.375" style="43" customWidth="1"/>
    <col min="6431" max="6656" width="4.5" style="43"/>
    <col min="6657" max="6657" width="8.125" style="43" customWidth="1"/>
    <col min="6658" max="6658" width="5.75" style="43" customWidth="1"/>
    <col min="6659" max="6659" width="6.25" style="43" customWidth="1"/>
    <col min="6660" max="6660" width="5.75" style="43" customWidth="1"/>
    <col min="6661" max="6661" width="6.25" style="43" customWidth="1"/>
    <col min="6662" max="6662" width="6.625" style="43" customWidth="1"/>
    <col min="6663" max="6664" width="5.875" style="43" customWidth="1"/>
    <col min="6665" max="6665" width="6.25" style="43" customWidth="1"/>
    <col min="6666" max="6666" width="6.375" style="43" customWidth="1"/>
    <col min="6667" max="6668" width="6.125" style="43" customWidth="1"/>
    <col min="6669" max="6676" width="5.25" style="43" customWidth="1"/>
    <col min="6677" max="6678" width="5.75" style="43" customWidth="1"/>
    <col min="6679" max="6680" width="6.5" style="43" customWidth="1"/>
    <col min="6681" max="6681" width="6" style="43" customWidth="1"/>
    <col min="6682" max="6683" width="6.5" style="43" customWidth="1"/>
    <col min="6684" max="6684" width="8.375" style="43" customWidth="1"/>
    <col min="6685" max="6686" width="4.375" style="43" customWidth="1"/>
    <col min="6687" max="6912" width="4.5" style="43"/>
    <col min="6913" max="6913" width="8.125" style="43" customWidth="1"/>
    <col min="6914" max="6914" width="5.75" style="43" customWidth="1"/>
    <col min="6915" max="6915" width="6.25" style="43" customWidth="1"/>
    <col min="6916" max="6916" width="5.75" style="43" customWidth="1"/>
    <col min="6917" max="6917" width="6.25" style="43" customWidth="1"/>
    <col min="6918" max="6918" width="6.625" style="43" customWidth="1"/>
    <col min="6919" max="6920" width="5.875" style="43" customWidth="1"/>
    <col min="6921" max="6921" width="6.25" style="43" customWidth="1"/>
    <col min="6922" max="6922" width="6.375" style="43" customWidth="1"/>
    <col min="6923" max="6924" width="6.125" style="43" customWidth="1"/>
    <col min="6925" max="6932" width="5.25" style="43" customWidth="1"/>
    <col min="6933" max="6934" width="5.75" style="43" customWidth="1"/>
    <col min="6935" max="6936" width="6.5" style="43" customWidth="1"/>
    <col min="6937" max="6937" width="6" style="43" customWidth="1"/>
    <col min="6938" max="6939" width="6.5" style="43" customWidth="1"/>
    <col min="6940" max="6940" width="8.375" style="43" customWidth="1"/>
    <col min="6941" max="6942" width="4.375" style="43" customWidth="1"/>
    <col min="6943" max="7168" width="4.5" style="43"/>
    <col min="7169" max="7169" width="8.125" style="43" customWidth="1"/>
    <col min="7170" max="7170" width="5.75" style="43" customWidth="1"/>
    <col min="7171" max="7171" width="6.25" style="43" customWidth="1"/>
    <col min="7172" max="7172" width="5.75" style="43" customWidth="1"/>
    <col min="7173" max="7173" width="6.25" style="43" customWidth="1"/>
    <col min="7174" max="7174" width="6.625" style="43" customWidth="1"/>
    <col min="7175" max="7176" width="5.875" style="43" customWidth="1"/>
    <col min="7177" max="7177" width="6.25" style="43" customWidth="1"/>
    <col min="7178" max="7178" width="6.375" style="43" customWidth="1"/>
    <col min="7179" max="7180" width="6.125" style="43" customWidth="1"/>
    <col min="7181" max="7188" width="5.25" style="43" customWidth="1"/>
    <col min="7189" max="7190" width="5.75" style="43" customWidth="1"/>
    <col min="7191" max="7192" width="6.5" style="43" customWidth="1"/>
    <col min="7193" max="7193" width="6" style="43" customWidth="1"/>
    <col min="7194" max="7195" width="6.5" style="43" customWidth="1"/>
    <col min="7196" max="7196" width="8.375" style="43" customWidth="1"/>
    <col min="7197" max="7198" width="4.375" style="43" customWidth="1"/>
    <col min="7199" max="7424" width="4.5" style="43"/>
    <col min="7425" max="7425" width="8.125" style="43" customWidth="1"/>
    <col min="7426" max="7426" width="5.75" style="43" customWidth="1"/>
    <col min="7427" max="7427" width="6.25" style="43" customWidth="1"/>
    <col min="7428" max="7428" width="5.75" style="43" customWidth="1"/>
    <col min="7429" max="7429" width="6.25" style="43" customWidth="1"/>
    <col min="7430" max="7430" width="6.625" style="43" customWidth="1"/>
    <col min="7431" max="7432" width="5.875" style="43" customWidth="1"/>
    <col min="7433" max="7433" width="6.25" style="43" customWidth="1"/>
    <col min="7434" max="7434" width="6.375" style="43" customWidth="1"/>
    <col min="7435" max="7436" width="6.125" style="43" customWidth="1"/>
    <col min="7437" max="7444" width="5.25" style="43" customWidth="1"/>
    <col min="7445" max="7446" width="5.75" style="43" customWidth="1"/>
    <col min="7447" max="7448" width="6.5" style="43" customWidth="1"/>
    <col min="7449" max="7449" width="6" style="43" customWidth="1"/>
    <col min="7450" max="7451" width="6.5" style="43" customWidth="1"/>
    <col min="7452" max="7452" width="8.375" style="43" customWidth="1"/>
    <col min="7453" max="7454" width="4.375" style="43" customWidth="1"/>
    <col min="7455" max="7680" width="4.5" style="43"/>
    <col min="7681" max="7681" width="8.125" style="43" customWidth="1"/>
    <col min="7682" max="7682" width="5.75" style="43" customWidth="1"/>
    <col min="7683" max="7683" width="6.25" style="43" customWidth="1"/>
    <col min="7684" max="7684" width="5.75" style="43" customWidth="1"/>
    <col min="7685" max="7685" width="6.25" style="43" customWidth="1"/>
    <col min="7686" max="7686" width="6.625" style="43" customWidth="1"/>
    <col min="7687" max="7688" width="5.875" style="43" customWidth="1"/>
    <col min="7689" max="7689" width="6.25" style="43" customWidth="1"/>
    <col min="7690" max="7690" width="6.375" style="43" customWidth="1"/>
    <col min="7691" max="7692" width="6.125" style="43" customWidth="1"/>
    <col min="7693" max="7700" width="5.25" style="43" customWidth="1"/>
    <col min="7701" max="7702" width="5.75" style="43" customWidth="1"/>
    <col min="7703" max="7704" width="6.5" style="43" customWidth="1"/>
    <col min="7705" max="7705" width="6" style="43" customWidth="1"/>
    <col min="7706" max="7707" width="6.5" style="43" customWidth="1"/>
    <col min="7708" max="7708" width="8.375" style="43" customWidth="1"/>
    <col min="7709" max="7710" width="4.375" style="43" customWidth="1"/>
    <col min="7711" max="7936" width="4.5" style="43"/>
    <col min="7937" max="7937" width="8.125" style="43" customWidth="1"/>
    <col min="7938" max="7938" width="5.75" style="43" customWidth="1"/>
    <col min="7939" max="7939" width="6.25" style="43" customWidth="1"/>
    <col min="7940" max="7940" width="5.75" style="43" customWidth="1"/>
    <col min="7941" max="7941" width="6.25" style="43" customWidth="1"/>
    <col min="7942" max="7942" width="6.625" style="43" customWidth="1"/>
    <col min="7943" max="7944" width="5.875" style="43" customWidth="1"/>
    <col min="7945" max="7945" width="6.25" style="43" customWidth="1"/>
    <col min="7946" max="7946" width="6.375" style="43" customWidth="1"/>
    <col min="7947" max="7948" width="6.125" style="43" customWidth="1"/>
    <col min="7949" max="7956" width="5.25" style="43" customWidth="1"/>
    <col min="7957" max="7958" width="5.75" style="43" customWidth="1"/>
    <col min="7959" max="7960" width="6.5" style="43" customWidth="1"/>
    <col min="7961" max="7961" width="6" style="43" customWidth="1"/>
    <col min="7962" max="7963" width="6.5" style="43" customWidth="1"/>
    <col min="7964" max="7964" width="8.375" style="43" customWidth="1"/>
    <col min="7965" max="7966" width="4.375" style="43" customWidth="1"/>
    <col min="7967" max="8192" width="4.5" style="43"/>
    <col min="8193" max="8193" width="8.125" style="43" customWidth="1"/>
    <col min="8194" max="8194" width="5.75" style="43" customWidth="1"/>
    <col min="8195" max="8195" width="6.25" style="43" customWidth="1"/>
    <col min="8196" max="8196" width="5.75" style="43" customWidth="1"/>
    <col min="8197" max="8197" width="6.25" style="43" customWidth="1"/>
    <col min="8198" max="8198" width="6.625" style="43" customWidth="1"/>
    <col min="8199" max="8200" width="5.875" style="43" customWidth="1"/>
    <col min="8201" max="8201" width="6.25" style="43" customWidth="1"/>
    <col min="8202" max="8202" width="6.375" style="43" customWidth="1"/>
    <col min="8203" max="8204" width="6.125" style="43" customWidth="1"/>
    <col min="8205" max="8212" width="5.25" style="43" customWidth="1"/>
    <col min="8213" max="8214" width="5.75" style="43" customWidth="1"/>
    <col min="8215" max="8216" width="6.5" style="43" customWidth="1"/>
    <col min="8217" max="8217" width="6" style="43" customWidth="1"/>
    <col min="8218" max="8219" width="6.5" style="43" customWidth="1"/>
    <col min="8220" max="8220" width="8.375" style="43" customWidth="1"/>
    <col min="8221" max="8222" width="4.375" style="43" customWidth="1"/>
    <col min="8223" max="8448" width="4.5" style="43"/>
    <col min="8449" max="8449" width="8.125" style="43" customWidth="1"/>
    <col min="8450" max="8450" width="5.75" style="43" customWidth="1"/>
    <col min="8451" max="8451" width="6.25" style="43" customWidth="1"/>
    <col min="8452" max="8452" width="5.75" style="43" customWidth="1"/>
    <col min="8453" max="8453" width="6.25" style="43" customWidth="1"/>
    <col min="8454" max="8454" width="6.625" style="43" customWidth="1"/>
    <col min="8455" max="8456" width="5.875" style="43" customWidth="1"/>
    <col min="8457" max="8457" width="6.25" style="43" customWidth="1"/>
    <col min="8458" max="8458" width="6.375" style="43" customWidth="1"/>
    <col min="8459" max="8460" width="6.125" style="43" customWidth="1"/>
    <col min="8461" max="8468" width="5.25" style="43" customWidth="1"/>
    <col min="8469" max="8470" width="5.75" style="43" customWidth="1"/>
    <col min="8471" max="8472" width="6.5" style="43" customWidth="1"/>
    <col min="8473" max="8473" width="6" style="43" customWidth="1"/>
    <col min="8474" max="8475" width="6.5" style="43" customWidth="1"/>
    <col min="8476" max="8476" width="8.375" style="43" customWidth="1"/>
    <col min="8477" max="8478" width="4.375" style="43" customWidth="1"/>
    <col min="8479" max="8704" width="4.5" style="43"/>
    <col min="8705" max="8705" width="8.125" style="43" customWidth="1"/>
    <col min="8706" max="8706" width="5.75" style="43" customWidth="1"/>
    <col min="8707" max="8707" width="6.25" style="43" customWidth="1"/>
    <col min="8708" max="8708" width="5.75" style="43" customWidth="1"/>
    <col min="8709" max="8709" width="6.25" style="43" customWidth="1"/>
    <col min="8710" max="8710" width="6.625" style="43" customWidth="1"/>
    <col min="8711" max="8712" width="5.875" style="43" customWidth="1"/>
    <col min="8713" max="8713" width="6.25" style="43" customWidth="1"/>
    <col min="8714" max="8714" width="6.375" style="43" customWidth="1"/>
    <col min="8715" max="8716" width="6.125" style="43" customWidth="1"/>
    <col min="8717" max="8724" width="5.25" style="43" customWidth="1"/>
    <col min="8725" max="8726" width="5.75" style="43" customWidth="1"/>
    <col min="8727" max="8728" width="6.5" style="43" customWidth="1"/>
    <col min="8729" max="8729" width="6" style="43" customWidth="1"/>
    <col min="8730" max="8731" width="6.5" style="43" customWidth="1"/>
    <col min="8732" max="8732" width="8.375" style="43" customWidth="1"/>
    <col min="8733" max="8734" width="4.375" style="43" customWidth="1"/>
    <col min="8735" max="8960" width="4.5" style="43"/>
    <col min="8961" max="8961" width="8.125" style="43" customWidth="1"/>
    <col min="8962" max="8962" width="5.75" style="43" customWidth="1"/>
    <col min="8963" max="8963" width="6.25" style="43" customWidth="1"/>
    <col min="8964" max="8964" width="5.75" style="43" customWidth="1"/>
    <col min="8965" max="8965" width="6.25" style="43" customWidth="1"/>
    <col min="8966" max="8966" width="6.625" style="43" customWidth="1"/>
    <col min="8967" max="8968" width="5.875" style="43" customWidth="1"/>
    <col min="8969" max="8969" width="6.25" style="43" customWidth="1"/>
    <col min="8970" max="8970" width="6.375" style="43" customWidth="1"/>
    <col min="8971" max="8972" width="6.125" style="43" customWidth="1"/>
    <col min="8973" max="8980" width="5.25" style="43" customWidth="1"/>
    <col min="8981" max="8982" width="5.75" style="43" customWidth="1"/>
    <col min="8983" max="8984" width="6.5" style="43" customWidth="1"/>
    <col min="8985" max="8985" width="6" style="43" customWidth="1"/>
    <col min="8986" max="8987" width="6.5" style="43" customWidth="1"/>
    <col min="8988" max="8988" width="8.375" style="43" customWidth="1"/>
    <col min="8989" max="8990" width="4.375" style="43" customWidth="1"/>
    <col min="8991" max="9216" width="4.5" style="43"/>
    <col min="9217" max="9217" width="8.125" style="43" customWidth="1"/>
    <col min="9218" max="9218" width="5.75" style="43" customWidth="1"/>
    <col min="9219" max="9219" width="6.25" style="43" customWidth="1"/>
    <col min="9220" max="9220" width="5.75" style="43" customWidth="1"/>
    <col min="9221" max="9221" width="6.25" style="43" customWidth="1"/>
    <col min="9222" max="9222" width="6.625" style="43" customWidth="1"/>
    <col min="9223" max="9224" width="5.875" style="43" customWidth="1"/>
    <col min="9225" max="9225" width="6.25" style="43" customWidth="1"/>
    <col min="9226" max="9226" width="6.375" style="43" customWidth="1"/>
    <col min="9227" max="9228" width="6.125" style="43" customWidth="1"/>
    <col min="9229" max="9236" width="5.25" style="43" customWidth="1"/>
    <col min="9237" max="9238" width="5.75" style="43" customWidth="1"/>
    <col min="9239" max="9240" width="6.5" style="43" customWidth="1"/>
    <col min="9241" max="9241" width="6" style="43" customWidth="1"/>
    <col min="9242" max="9243" width="6.5" style="43" customWidth="1"/>
    <col min="9244" max="9244" width="8.375" style="43" customWidth="1"/>
    <col min="9245" max="9246" width="4.375" style="43" customWidth="1"/>
    <col min="9247" max="9472" width="4.5" style="43"/>
    <col min="9473" max="9473" width="8.125" style="43" customWidth="1"/>
    <col min="9474" max="9474" width="5.75" style="43" customWidth="1"/>
    <col min="9475" max="9475" width="6.25" style="43" customWidth="1"/>
    <col min="9476" max="9476" width="5.75" style="43" customWidth="1"/>
    <col min="9477" max="9477" width="6.25" style="43" customWidth="1"/>
    <col min="9478" max="9478" width="6.625" style="43" customWidth="1"/>
    <col min="9479" max="9480" width="5.875" style="43" customWidth="1"/>
    <col min="9481" max="9481" width="6.25" style="43" customWidth="1"/>
    <col min="9482" max="9482" width="6.375" style="43" customWidth="1"/>
    <col min="9483" max="9484" width="6.125" style="43" customWidth="1"/>
    <col min="9485" max="9492" width="5.25" style="43" customWidth="1"/>
    <col min="9493" max="9494" width="5.75" style="43" customWidth="1"/>
    <col min="9495" max="9496" width="6.5" style="43" customWidth="1"/>
    <col min="9497" max="9497" width="6" style="43" customWidth="1"/>
    <col min="9498" max="9499" width="6.5" style="43" customWidth="1"/>
    <col min="9500" max="9500" width="8.375" style="43" customWidth="1"/>
    <col min="9501" max="9502" width="4.375" style="43" customWidth="1"/>
    <col min="9503" max="9728" width="4.5" style="43"/>
    <col min="9729" max="9729" width="8.125" style="43" customWidth="1"/>
    <col min="9730" max="9730" width="5.75" style="43" customWidth="1"/>
    <col min="9731" max="9731" width="6.25" style="43" customWidth="1"/>
    <col min="9732" max="9732" width="5.75" style="43" customWidth="1"/>
    <col min="9733" max="9733" width="6.25" style="43" customWidth="1"/>
    <col min="9734" max="9734" width="6.625" style="43" customWidth="1"/>
    <col min="9735" max="9736" width="5.875" style="43" customWidth="1"/>
    <col min="9737" max="9737" width="6.25" style="43" customWidth="1"/>
    <col min="9738" max="9738" width="6.375" style="43" customWidth="1"/>
    <col min="9739" max="9740" width="6.125" style="43" customWidth="1"/>
    <col min="9741" max="9748" width="5.25" style="43" customWidth="1"/>
    <col min="9749" max="9750" width="5.75" style="43" customWidth="1"/>
    <col min="9751" max="9752" width="6.5" style="43" customWidth="1"/>
    <col min="9753" max="9753" width="6" style="43" customWidth="1"/>
    <col min="9754" max="9755" width="6.5" style="43" customWidth="1"/>
    <col min="9756" max="9756" width="8.375" style="43" customWidth="1"/>
    <col min="9757" max="9758" width="4.375" style="43" customWidth="1"/>
    <col min="9759" max="9984" width="4.5" style="43"/>
    <col min="9985" max="9985" width="8.125" style="43" customWidth="1"/>
    <col min="9986" max="9986" width="5.75" style="43" customWidth="1"/>
    <col min="9987" max="9987" width="6.25" style="43" customWidth="1"/>
    <col min="9988" max="9988" width="5.75" style="43" customWidth="1"/>
    <col min="9989" max="9989" width="6.25" style="43" customWidth="1"/>
    <col min="9990" max="9990" width="6.625" style="43" customWidth="1"/>
    <col min="9991" max="9992" width="5.875" style="43" customWidth="1"/>
    <col min="9993" max="9993" width="6.25" style="43" customWidth="1"/>
    <col min="9994" max="9994" width="6.375" style="43" customWidth="1"/>
    <col min="9995" max="9996" width="6.125" style="43" customWidth="1"/>
    <col min="9997" max="10004" width="5.25" style="43" customWidth="1"/>
    <col min="10005" max="10006" width="5.75" style="43" customWidth="1"/>
    <col min="10007" max="10008" width="6.5" style="43" customWidth="1"/>
    <col min="10009" max="10009" width="6" style="43" customWidth="1"/>
    <col min="10010" max="10011" width="6.5" style="43" customWidth="1"/>
    <col min="10012" max="10012" width="8.375" style="43" customWidth="1"/>
    <col min="10013" max="10014" width="4.375" style="43" customWidth="1"/>
    <col min="10015" max="10240" width="4.5" style="43"/>
    <col min="10241" max="10241" width="8.125" style="43" customWidth="1"/>
    <col min="10242" max="10242" width="5.75" style="43" customWidth="1"/>
    <col min="10243" max="10243" width="6.25" style="43" customWidth="1"/>
    <col min="10244" max="10244" width="5.75" style="43" customWidth="1"/>
    <col min="10245" max="10245" width="6.25" style="43" customWidth="1"/>
    <col min="10246" max="10246" width="6.625" style="43" customWidth="1"/>
    <col min="10247" max="10248" width="5.875" style="43" customWidth="1"/>
    <col min="10249" max="10249" width="6.25" style="43" customWidth="1"/>
    <col min="10250" max="10250" width="6.375" style="43" customWidth="1"/>
    <col min="10251" max="10252" width="6.125" style="43" customWidth="1"/>
    <col min="10253" max="10260" width="5.25" style="43" customWidth="1"/>
    <col min="10261" max="10262" width="5.75" style="43" customWidth="1"/>
    <col min="10263" max="10264" width="6.5" style="43" customWidth="1"/>
    <col min="10265" max="10265" width="6" style="43" customWidth="1"/>
    <col min="10266" max="10267" width="6.5" style="43" customWidth="1"/>
    <col min="10268" max="10268" width="8.375" style="43" customWidth="1"/>
    <col min="10269" max="10270" width="4.375" style="43" customWidth="1"/>
    <col min="10271" max="10496" width="4.5" style="43"/>
    <col min="10497" max="10497" width="8.125" style="43" customWidth="1"/>
    <col min="10498" max="10498" width="5.75" style="43" customWidth="1"/>
    <col min="10499" max="10499" width="6.25" style="43" customWidth="1"/>
    <col min="10500" max="10500" width="5.75" style="43" customWidth="1"/>
    <col min="10501" max="10501" width="6.25" style="43" customWidth="1"/>
    <col min="10502" max="10502" width="6.625" style="43" customWidth="1"/>
    <col min="10503" max="10504" width="5.875" style="43" customWidth="1"/>
    <col min="10505" max="10505" width="6.25" style="43" customWidth="1"/>
    <col min="10506" max="10506" width="6.375" style="43" customWidth="1"/>
    <col min="10507" max="10508" width="6.125" style="43" customWidth="1"/>
    <col min="10509" max="10516" width="5.25" style="43" customWidth="1"/>
    <col min="10517" max="10518" width="5.75" style="43" customWidth="1"/>
    <col min="10519" max="10520" width="6.5" style="43" customWidth="1"/>
    <col min="10521" max="10521" width="6" style="43" customWidth="1"/>
    <col min="10522" max="10523" width="6.5" style="43" customWidth="1"/>
    <col min="10524" max="10524" width="8.375" style="43" customWidth="1"/>
    <col min="10525" max="10526" width="4.375" style="43" customWidth="1"/>
    <col min="10527" max="10752" width="4.5" style="43"/>
    <col min="10753" max="10753" width="8.125" style="43" customWidth="1"/>
    <col min="10754" max="10754" width="5.75" style="43" customWidth="1"/>
    <col min="10755" max="10755" width="6.25" style="43" customWidth="1"/>
    <col min="10756" max="10756" width="5.75" style="43" customWidth="1"/>
    <col min="10757" max="10757" width="6.25" style="43" customWidth="1"/>
    <col min="10758" max="10758" width="6.625" style="43" customWidth="1"/>
    <col min="10759" max="10760" width="5.875" style="43" customWidth="1"/>
    <col min="10761" max="10761" width="6.25" style="43" customWidth="1"/>
    <col min="10762" max="10762" width="6.375" style="43" customWidth="1"/>
    <col min="10763" max="10764" width="6.125" style="43" customWidth="1"/>
    <col min="10765" max="10772" width="5.25" style="43" customWidth="1"/>
    <col min="10773" max="10774" width="5.75" style="43" customWidth="1"/>
    <col min="10775" max="10776" width="6.5" style="43" customWidth="1"/>
    <col min="10777" max="10777" width="6" style="43" customWidth="1"/>
    <col min="10778" max="10779" width="6.5" style="43" customWidth="1"/>
    <col min="10780" max="10780" width="8.375" style="43" customWidth="1"/>
    <col min="10781" max="10782" width="4.375" style="43" customWidth="1"/>
    <col min="10783" max="11008" width="4.5" style="43"/>
    <col min="11009" max="11009" width="8.125" style="43" customWidth="1"/>
    <col min="11010" max="11010" width="5.75" style="43" customWidth="1"/>
    <col min="11011" max="11011" width="6.25" style="43" customWidth="1"/>
    <col min="11012" max="11012" width="5.75" style="43" customWidth="1"/>
    <col min="11013" max="11013" width="6.25" style="43" customWidth="1"/>
    <col min="11014" max="11014" width="6.625" style="43" customWidth="1"/>
    <col min="11015" max="11016" width="5.875" style="43" customWidth="1"/>
    <col min="11017" max="11017" width="6.25" style="43" customWidth="1"/>
    <col min="11018" max="11018" width="6.375" style="43" customWidth="1"/>
    <col min="11019" max="11020" width="6.125" style="43" customWidth="1"/>
    <col min="11021" max="11028" width="5.25" style="43" customWidth="1"/>
    <col min="11029" max="11030" width="5.75" style="43" customWidth="1"/>
    <col min="11031" max="11032" width="6.5" style="43" customWidth="1"/>
    <col min="11033" max="11033" width="6" style="43" customWidth="1"/>
    <col min="11034" max="11035" width="6.5" style="43" customWidth="1"/>
    <col min="11036" max="11036" width="8.375" style="43" customWidth="1"/>
    <col min="11037" max="11038" width="4.375" style="43" customWidth="1"/>
    <col min="11039" max="11264" width="4.5" style="43"/>
    <col min="11265" max="11265" width="8.125" style="43" customWidth="1"/>
    <col min="11266" max="11266" width="5.75" style="43" customWidth="1"/>
    <col min="11267" max="11267" width="6.25" style="43" customWidth="1"/>
    <col min="11268" max="11268" width="5.75" style="43" customWidth="1"/>
    <col min="11269" max="11269" width="6.25" style="43" customWidth="1"/>
    <col min="11270" max="11270" width="6.625" style="43" customWidth="1"/>
    <col min="11271" max="11272" width="5.875" style="43" customWidth="1"/>
    <col min="11273" max="11273" width="6.25" style="43" customWidth="1"/>
    <col min="11274" max="11274" width="6.375" style="43" customWidth="1"/>
    <col min="11275" max="11276" width="6.125" style="43" customWidth="1"/>
    <col min="11277" max="11284" width="5.25" style="43" customWidth="1"/>
    <col min="11285" max="11286" width="5.75" style="43" customWidth="1"/>
    <col min="11287" max="11288" width="6.5" style="43" customWidth="1"/>
    <col min="11289" max="11289" width="6" style="43" customWidth="1"/>
    <col min="11290" max="11291" width="6.5" style="43" customWidth="1"/>
    <col min="11292" max="11292" width="8.375" style="43" customWidth="1"/>
    <col min="11293" max="11294" width="4.375" style="43" customWidth="1"/>
    <col min="11295" max="11520" width="4.5" style="43"/>
    <col min="11521" max="11521" width="8.125" style="43" customWidth="1"/>
    <col min="11522" max="11522" width="5.75" style="43" customWidth="1"/>
    <col min="11523" max="11523" width="6.25" style="43" customWidth="1"/>
    <col min="11524" max="11524" width="5.75" style="43" customWidth="1"/>
    <col min="11525" max="11525" width="6.25" style="43" customWidth="1"/>
    <col min="11526" max="11526" width="6.625" style="43" customWidth="1"/>
    <col min="11527" max="11528" width="5.875" style="43" customWidth="1"/>
    <col min="11529" max="11529" width="6.25" style="43" customWidth="1"/>
    <col min="11530" max="11530" width="6.375" style="43" customWidth="1"/>
    <col min="11531" max="11532" width="6.125" style="43" customWidth="1"/>
    <col min="11533" max="11540" width="5.25" style="43" customWidth="1"/>
    <col min="11541" max="11542" width="5.75" style="43" customWidth="1"/>
    <col min="11543" max="11544" width="6.5" style="43" customWidth="1"/>
    <col min="11545" max="11545" width="6" style="43" customWidth="1"/>
    <col min="11546" max="11547" width="6.5" style="43" customWidth="1"/>
    <col min="11548" max="11548" width="8.375" style="43" customWidth="1"/>
    <col min="11549" max="11550" width="4.375" style="43" customWidth="1"/>
    <col min="11551" max="11776" width="4.5" style="43"/>
    <col min="11777" max="11777" width="8.125" style="43" customWidth="1"/>
    <col min="11778" max="11778" width="5.75" style="43" customWidth="1"/>
    <col min="11779" max="11779" width="6.25" style="43" customWidth="1"/>
    <col min="11780" max="11780" width="5.75" style="43" customWidth="1"/>
    <col min="11781" max="11781" width="6.25" style="43" customWidth="1"/>
    <col min="11782" max="11782" width="6.625" style="43" customWidth="1"/>
    <col min="11783" max="11784" width="5.875" style="43" customWidth="1"/>
    <col min="11785" max="11785" width="6.25" style="43" customWidth="1"/>
    <col min="11786" max="11786" width="6.375" style="43" customWidth="1"/>
    <col min="11787" max="11788" width="6.125" style="43" customWidth="1"/>
    <col min="11789" max="11796" width="5.25" style="43" customWidth="1"/>
    <col min="11797" max="11798" width="5.75" style="43" customWidth="1"/>
    <col min="11799" max="11800" width="6.5" style="43" customWidth="1"/>
    <col min="11801" max="11801" width="6" style="43" customWidth="1"/>
    <col min="11802" max="11803" width="6.5" style="43" customWidth="1"/>
    <col min="11804" max="11804" width="8.375" style="43" customWidth="1"/>
    <col min="11805" max="11806" width="4.375" style="43" customWidth="1"/>
    <col min="11807" max="12032" width="4.5" style="43"/>
    <col min="12033" max="12033" width="8.125" style="43" customWidth="1"/>
    <col min="12034" max="12034" width="5.75" style="43" customWidth="1"/>
    <col min="12035" max="12035" width="6.25" style="43" customWidth="1"/>
    <col min="12036" max="12036" width="5.75" style="43" customWidth="1"/>
    <col min="12037" max="12037" width="6.25" style="43" customWidth="1"/>
    <col min="12038" max="12038" width="6.625" style="43" customWidth="1"/>
    <col min="12039" max="12040" width="5.875" style="43" customWidth="1"/>
    <col min="12041" max="12041" width="6.25" style="43" customWidth="1"/>
    <col min="12042" max="12042" width="6.375" style="43" customWidth="1"/>
    <col min="12043" max="12044" width="6.125" style="43" customWidth="1"/>
    <col min="12045" max="12052" width="5.25" style="43" customWidth="1"/>
    <col min="12053" max="12054" width="5.75" style="43" customWidth="1"/>
    <col min="12055" max="12056" width="6.5" style="43" customWidth="1"/>
    <col min="12057" max="12057" width="6" style="43" customWidth="1"/>
    <col min="12058" max="12059" width="6.5" style="43" customWidth="1"/>
    <col min="12060" max="12060" width="8.375" style="43" customWidth="1"/>
    <col min="12061" max="12062" width="4.375" style="43" customWidth="1"/>
    <col min="12063" max="12288" width="4.5" style="43"/>
    <col min="12289" max="12289" width="8.125" style="43" customWidth="1"/>
    <col min="12290" max="12290" width="5.75" style="43" customWidth="1"/>
    <col min="12291" max="12291" width="6.25" style="43" customWidth="1"/>
    <col min="12292" max="12292" width="5.75" style="43" customWidth="1"/>
    <col min="12293" max="12293" width="6.25" style="43" customWidth="1"/>
    <col min="12294" max="12294" width="6.625" style="43" customWidth="1"/>
    <col min="12295" max="12296" width="5.875" style="43" customWidth="1"/>
    <col min="12297" max="12297" width="6.25" style="43" customWidth="1"/>
    <col min="12298" max="12298" width="6.375" style="43" customWidth="1"/>
    <col min="12299" max="12300" width="6.125" style="43" customWidth="1"/>
    <col min="12301" max="12308" width="5.25" style="43" customWidth="1"/>
    <col min="12309" max="12310" width="5.75" style="43" customWidth="1"/>
    <col min="12311" max="12312" width="6.5" style="43" customWidth="1"/>
    <col min="12313" max="12313" width="6" style="43" customWidth="1"/>
    <col min="12314" max="12315" width="6.5" style="43" customWidth="1"/>
    <col min="12316" max="12316" width="8.375" style="43" customWidth="1"/>
    <col min="12317" max="12318" width="4.375" style="43" customWidth="1"/>
    <col min="12319" max="12544" width="4.5" style="43"/>
    <col min="12545" max="12545" width="8.125" style="43" customWidth="1"/>
    <col min="12546" max="12546" width="5.75" style="43" customWidth="1"/>
    <col min="12547" max="12547" width="6.25" style="43" customWidth="1"/>
    <col min="12548" max="12548" width="5.75" style="43" customWidth="1"/>
    <col min="12549" max="12549" width="6.25" style="43" customWidth="1"/>
    <col min="12550" max="12550" width="6.625" style="43" customWidth="1"/>
    <col min="12551" max="12552" width="5.875" style="43" customWidth="1"/>
    <col min="12553" max="12553" width="6.25" style="43" customWidth="1"/>
    <col min="12554" max="12554" width="6.375" style="43" customWidth="1"/>
    <col min="12555" max="12556" width="6.125" style="43" customWidth="1"/>
    <col min="12557" max="12564" width="5.25" style="43" customWidth="1"/>
    <col min="12565" max="12566" width="5.75" style="43" customWidth="1"/>
    <col min="12567" max="12568" width="6.5" style="43" customWidth="1"/>
    <col min="12569" max="12569" width="6" style="43" customWidth="1"/>
    <col min="12570" max="12571" width="6.5" style="43" customWidth="1"/>
    <col min="12572" max="12572" width="8.375" style="43" customWidth="1"/>
    <col min="12573" max="12574" width="4.375" style="43" customWidth="1"/>
    <col min="12575" max="12800" width="4.5" style="43"/>
    <col min="12801" max="12801" width="8.125" style="43" customWidth="1"/>
    <col min="12802" max="12802" width="5.75" style="43" customWidth="1"/>
    <col min="12803" max="12803" width="6.25" style="43" customWidth="1"/>
    <col min="12804" max="12804" width="5.75" style="43" customWidth="1"/>
    <col min="12805" max="12805" width="6.25" style="43" customWidth="1"/>
    <col min="12806" max="12806" width="6.625" style="43" customWidth="1"/>
    <col min="12807" max="12808" width="5.875" style="43" customWidth="1"/>
    <col min="12809" max="12809" width="6.25" style="43" customWidth="1"/>
    <col min="12810" max="12810" width="6.375" style="43" customWidth="1"/>
    <col min="12811" max="12812" width="6.125" style="43" customWidth="1"/>
    <col min="12813" max="12820" width="5.25" style="43" customWidth="1"/>
    <col min="12821" max="12822" width="5.75" style="43" customWidth="1"/>
    <col min="12823" max="12824" width="6.5" style="43" customWidth="1"/>
    <col min="12825" max="12825" width="6" style="43" customWidth="1"/>
    <col min="12826" max="12827" width="6.5" style="43" customWidth="1"/>
    <col min="12828" max="12828" width="8.375" style="43" customWidth="1"/>
    <col min="12829" max="12830" width="4.375" style="43" customWidth="1"/>
    <col min="12831" max="13056" width="4.5" style="43"/>
    <col min="13057" max="13057" width="8.125" style="43" customWidth="1"/>
    <col min="13058" max="13058" width="5.75" style="43" customWidth="1"/>
    <col min="13059" max="13059" width="6.25" style="43" customWidth="1"/>
    <col min="13060" max="13060" width="5.75" style="43" customWidth="1"/>
    <col min="13061" max="13061" width="6.25" style="43" customWidth="1"/>
    <col min="13062" max="13062" width="6.625" style="43" customWidth="1"/>
    <col min="13063" max="13064" width="5.875" style="43" customWidth="1"/>
    <col min="13065" max="13065" width="6.25" style="43" customWidth="1"/>
    <col min="13066" max="13066" width="6.375" style="43" customWidth="1"/>
    <col min="13067" max="13068" width="6.125" style="43" customWidth="1"/>
    <col min="13069" max="13076" width="5.25" style="43" customWidth="1"/>
    <col min="13077" max="13078" width="5.75" style="43" customWidth="1"/>
    <col min="13079" max="13080" width="6.5" style="43" customWidth="1"/>
    <col min="13081" max="13081" width="6" style="43" customWidth="1"/>
    <col min="13082" max="13083" width="6.5" style="43" customWidth="1"/>
    <col min="13084" max="13084" width="8.375" style="43" customWidth="1"/>
    <col min="13085" max="13086" width="4.375" style="43" customWidth="1"/>
    <col min="13087" max="13312" width="4.5" style="43"/>
    <col min="13313" max="13313" width="8.125" style="43" customWidth="1"/>
    <col min="13314" max="13314" width="5.75" style="43" customWidth="1"/>
    <col min="13315" max="13315" width="6.25" style="43" customWidth="1"/>
    <col min="13316" max="13316" width="5.75" style="43" customWidth="1"/>
    <col min="13317" max="13317" width="6.25" style="43" customWidth="1"/>
    <col min="13318" max="13318" width="6.625" style="43" customWidth="1"/>
    <col min="13319" max="13320" width="5.875" style="43" customWidth="1"/>
    <col min="13321" max="13321" width="6.25" style="43" customWidth="1"/>
    <col min="13322" max="13322" width="6.375" style="43" customWidth="1"/>
    <col min="13323" max="13324" width="6.125" style="43" customWidth="1"/>
    <col min="13325" max="13332" width="5.25" style="43" customWidth="1"/>
    <col min="13333" max="13334" width="5.75" style="43" customWidth="1"/>
    <col min="13335" max="13336" width="6.5" style="43" customWidth="1"/>
    <col min="13337" max="13337" width="6" style="43" customWidth="1"/>
    <col min="13338" max="13339" width="6.5" style="43" customWidth="1"/>
    <col min="13340" max="13340" width="8.375" style="43" customWidth="1"/>
    <col min="13341" max="13342" width="4.375" style="43" customWidth="1"/>
    <col min="13343" max="13568" width="4.5" style="43"/>
    <col min="13569" max="13569" width="8.125" style="43" customWidth="1"/>
    <col min="13570" max="13570" width="5.75" style="43" customWidth="1"/>
    <col min="13571" max="13571" width="6.25" style="43" customWidth="1"/>
    <col min="13572" max="13572" width="5.75" style="43" customWidth="1"/>
    <col min="13573" max="13573" width="6.25" style="43" customWidth="1"/>
    <col min="13574" max="13574" width="6.625" style="43" customWidth="1"/>
    <col min="13575" max="13576" width="5.875" style="43" customWidth="1"/>
    <col min="13577" max="13577" width="6.25" style="43" customWidth="1"/>
    <col min="13578" max="13578" width="6.375" style="43" customWidth="1"/>
    <col min="13579" max="13580" width="6.125" style="43" customWidth="1"/>
    <col min="13581" max="13588" width="5.25" style="43" customWidth="1"/>
    <col min="13589" max="13590" width="5.75" style="43" customWidth="1"/>
    <col min="13591" max="13592" width="6.5" style="43" customWidth="1"/>
    <col min="13593" max="13593" width="6" style="43" customWidth="1"/>
    <col min="13594" max="13595" width="6.5" style="43" customWidth="1"/>
    <col min="13596" max="13596" width="8.375" style="43" customWidth="1"/>
    <col min="13597" max="13598" width="4.375" style="43" customWidth="1"/>
    <col min="13599" max="13824" width="4.5" style="43"/>
    <col min="13825" max="13825" width="8.125" style="43" customWidth="1"/>
    <col min="13826" max="13826" width="5.75" style="43" customWidth="1"/>
    <col min="13827" max="13827" width="6.25" style="43" customWidth="1"/>
    <col min="13828" max="13828" width="5.75" style="43" customWidth="1"/>
    <col min="13829" max="13829" width="6.25" style="43" customWidth="1"/>
    <col min="13830" max="13830" width="6.625" style="43" customWidth="1"/>
    <col min="13831" max="13832" width="5.875" style="43" customWidth="1"/>
    <col min="13833" max="13833" width="6.25" style="43" customWidth="1"/>
    <col min="13834" max="13834" width="6.375" style="43" customWidth="1"/>
    <col min="13835" max="13836" width="6.125" style="43" customWidth="1"/>
    <col min="13837" max="13844" width="5.25" style="43" customWidth="1"/>
    <col min="13845" max="13846" width="5.75" style="43" customWidth="1"/>
    <col min="13847" max="13848" width="6.5" style="43" customWidth="1"/>
    <col min="13849" max="13849" width="6" style="43" customWidth="1"/>
    <col min="13850" max="13851" width="6.5" style="43" customWidth="1"/>
    <col min="13852" max="13852" width="8.375" style="43" customWidth="1"/>
    <col min="13853" max="13854" width="4.375" style="43" customWidth="1"/>
    <col min="13855" max="14080" width="4.5" style="43"/>
    <col min="14081" max="14081" width="8.125" style="43" customWidth="1"/>
    <col min="14082" max="14082" width="5.75" style="43" customWidth="1"/>
    <col min="14083" max="14083" width="6.25" style="43" customWidth="1"/>
    <col min="14084" max="14084" width="5.75" style="43" customWidth="1"/>
    <col min="14085" max="14085" width="6.25" style="43" customWidth="1"/>
    <col min="14086" max="14086" width="6.625" style="43" customWidth="1"/>
    <col min="14087" max="14088" width="5.875" style="43" customWidth="1"/>
    <col min="14089" max="14089" width="6.25" style="43" customWidth="1"/>
    <col min="14090" max="14090" width="6.375" style="43" customWidth="1"/>
    <col min="14091" max="14092" width="6.125" style="43" customWidth="1"/>
    <col min="14093" max="14100" width="5.25" style="43" customWidth="1"/>
    <col min="14101" max="14102" width="5.75" style="43" customWidth="1"/>
    <col min="14103" max="14104" width="6.5" style="43" customWidth="1"/>
    <col min="14105" max="14105" width="6" style="43" customWidth="1"/>
    <col min="14106" max="14107" width="6.5" style="43" customWidth="1"/>
    <col min="14108" max="14108" width="8.375" style="43" customWidth="1"/>
    <col min="14109" max="14110" width="4.375" style="43" customWidth="1"/>
    <col min="14111" max="14336" width="4.5" style="43"/>
    <col min="14337" max="14337" width="8.125" style="43" customWidth="1"/>
    <col min="14338" max="14338" width="5.75" style="43" customWidth="1"/>
    <col min="14339" max="14339" width="6.25" style="43" customWidth="1"/>
    <col min="14340" max="14340" width="5.75" style="43" customWidth="1"/>
    <col min="14341" max="14341" width="6.25" style="43" customWidth="1"/>
    <col min="14342" max="14342" width="6.625" style="43" customWidth="1"/>
    <col min="14343" max="14344" width="5.875" style="43" customWidth="1"/>
    <col min="14345" max="14345" width="6.25" style="43" customWidth="1"/>
    <col min="14346" max="14346" width="6.375" style="43" customWidth="1"/>
    <col min="14347" max="14348" width="6.125" style="43" customWidth="1"/>
    <col min="14349" max="14356" width="5.25" style="43" customWidth="1"/>
    <col min="14357" max="14358" width="5.75" style="43" customWidth="1"/>
    <col min="14359" max="14360" width="6.5" style="43" customWidth="1"/>
    <col min="14361" max="14361" width="6" style="43" customWidth="1"/>
    <col min="14362" max="14363" width="6.5" style="43" customWidth="1"/>
    <col min="14364" max="14364" width="8.375" style="43" customWidth="1"/>
    <col min="14365" max="14366" width="4.375" style="43" customWidth="1"/>
    <col min="14367" max="14592" width="4.5" style="43"/>
    <col min="14593" max="14593" width="8.125" style="43" customWidth="1"/>
    <col min="14594" max="14594" width="5.75" style="43" customWidth="1"/>
    <col min="14595" max="14595" width="6.25" style="43" customWidth="1"/>
    <col min="14596" max="14596" width="5.75" style="43" customWidth="1"/>
    <col min="14597" max="14597" width="6.25" style="43" customWidth="1"/>
    <col min="14598" max="14598" width="6.625" style="43" customWidth="1"/>
    <col min="14599" max="14600" width="5.875" style="43" customWidth="1"/>
    <col min="14601" max="14601" width="6.25" style="43" customWidth="1"/>
    <col min="14602" max="14602" width="6.375" style="43" customWidth="1"/>
    <col min="14603" max="14604" width="6.125" style="43" customWidth="1"/>
    <col min="14605" max="14612" width="5.25" style="43" customWidth="1"/>
    <col min="14613" max="14614" width="5.75" style="43" customWidth="1"/>
    <col min="14615" max="14616" width="6.5" style="43" customWidth="1"/>
    <col min="14617" max="14617" width="6" style="43" customWidth="1"/>
    <col min="14618" max="14619" width="6.5" style="43" customWidth="1"/>
    <col min="14620" max="14620" width="8.375" style="43" customWidth="1"/>
    <col min="14621" max="14622" width="4.375" style="43" customWidth="1"/>
    <col min="14623" max="14848" width="4.5" style="43"/>
    <col min="14849" max="14849" width="8.125" style="43" customWidth="1"/>
    <col min="14850" max="14850" width="5.75" style="43" customWidth="1"/>
    <col min="14851" max="14851" width="6.25" style="43" customWidth="1"/>
    <col min="14852" max="14852" width="5.75" style="43" customWidth="1"/>
    <col min="14853" max="14853" width="6.25" style="43" customWidth="1"/>
    <col min="14854" max="14854" width="6.625" style="43" customWidth="1"/>
    <col min="14855" max="14856" width="5.875" style="43" customWidth="1"/>
    <col min="14857" max="14857" width="6.25" style="43" customWidth="1"/>
    <col min="14858" max="14858" width="6.375" style="43" customWidth="1"/>
    <col min="14859" max="14860" width="6.125" style="43" customWidth="1"/>
    <col min="14861" max="14868" width="5.25" style="43" customWidth="1"/>
    <col min="14869" max="14870" width="5.75" style="43" customWidth="1"/>
    <col min="14871" max="14872" width="6.5" style="43" customWidth="1"/>
    <col min="14873" max="14873" width="6" style="43" customWidth="1"/>
    <col min="14874" max="14875" width="6.5" style="43" customWidth="1"/>
    <col min="14876" max="14876" width="8.375" style="43" customWidth="1"/>
    <col min="14877" max="14878" width="4.375" style="43" customWidth="1"/>
    <col min="14879" max="15104" width="4.5" style="43"/>
    <col min="15105" max="15105" width="8.125" style="43" customWidth="1"/>
    <col min="15106" max="15106" width="5.75" style="43" customWidth="1"/>
    <col min="15107" max="15107" width="6.25" style="43" customWidth="1"/>
    <col min="15108" max="15108" width="5.75" style="43" customWidth="1"/>
    <col min="15109" max="15109" width="6.25" style="43" customWidth="1"/>
    <col min="15110" max="15110" width="6.625" style="43" customWidth="1"/>
    <col min="15111" max="15112" width="5.875" style="43" customWidth="1"/>
    <col min="15113" max="15113" width="6.25" style="43" customWidth="1"/>
    <col min="15114" max="15114" width="6.375" style="43" customWidth="1"/>
    <col min="15115" max="15116" width="6.125" style="43" customWidth="1"/>
    <col min="15117" max="15124" width="5.25" style="43" customWidth="1"/>
    <col min="15125" max="15126" width="5.75" style="43" customWidth="1"/>
    <col min="15127" max="15128" width="6.5" style="43" customWidth="1"/>
    <col min="15129" max="15129" width="6" style="43" customWidth="1"/>
    <col min="15130" max="15131" width="6.5" style="43" customWidth="1"/>
    <col min="15132" max="15132" width="8.375" style="43" customWidth="1"/>
    <col min="15133" max="15134" width="4.375" style="43" customWidth="1"/>
    <col min="15135" max="15360" width="4.5" style="43"/>
    <col min="15361" max="15361" width="8.125" style="43" customWidth="1"/>
    <col min="15362" max="15362" width="5.75" style="43" customWidth="1"/>
    <col min="15363" max="15363" width="6.25" style="43" customWidth="1"/>
    <col min="15364" max="15364" width="5.75" style="43" customWidth="1"/>
    <col min="15365" max="15365" width="6.25" style="43" customWidth="1"/>
    <col min="15366" max="15366" width="6.625" style="43" customWidth="1"/>
    <col min="15367" max="15368" width="5.875" style="43" customWidth="1"/>
    <col min="15369" max="15369" width="6.25" style="43" customWidth="1"/>
    <col min="15370" max="15370" width="6.375" style="43" customWidth="1"/>
    <col min="15371" max="15372" width="6.125" style="43" customWidth="1"/>
    <col min="15373" max="15380" width="5.25" style="43" customWidth="1"/>
    <col min="15381" max="15382" width="5.75" style="43" customWidth="1"/>
    <col min="15383" max="15384" width="6.5" style="43" customWidth="1"/>
    <col min="15385" max="15385" width="6" style="43" customWidth="1"/>
    <col min="15386" max="15387" width="6.5" style="43" customWidth="1"/>
    <col min="15388" max="15388" width="8.375" style="43" customWidth="1"/>
    <col min="15389" max="15390" width="4.375" style="43" customWidth="1"/>
    <col min="15391" max="15616" width="4.5" style="43"/>
    <col min="15617" max="15617" width="8.125" style="43" customWidth="1"/>
    <col min="15618" max="15618" width="5.75" style="43" customWidth="1"/>
    <col min="15619" max="15619" width="6.25" style="43" customWidth="1"/>
    <col min="15620" max="15620" width="5.75" style="43" customWidth="1"/>
    <col min="15621" max="15621" width="6.25" style="43" customWidth="1"/>
    <col min="15622" max="15622" width="6.625" style="43" customWidth="1"/>
    <col min="15623" max="15624" width="5.875" style="43" customWidth="1"/>
    <col min="15625" max="15625" width="6.25" style="43" customWidth="1"/>
    <col min="15626" max="15626" width="6.375" style="43" customWidth="1"/>
    <col min="15627" max="15628" width="6.125" style="43" customWidth="1"/>
    <col min="15629" max="15636" width="5.25" style="43" customWidth="1"/>
    <col min="15637" max="15638" width="5.75" style="43" customWidth="1"/>
    <col min="15639" max="15640" width="6.5" style="43" customWidth="1"/>
    <col min="15641" max="15641" width="6" style="43" customWidth="1"/>
    <col min="15642" max="15643" width="6.5" style="43" customWidth="1"/>
    <col min="15644" max="15644" width="8.375" style="43" customWidth="1"/>
    <col min="15645" max="15646" width="4.375" style="43" customWidth="1"/>
    <col min="15647" max="15872" width="4.5" style="43"/>
    <col min="15873" max="15873" width="8.125" style="43" customWidth="1"/>
    <col min="15874" max="15874" width="5.75" style="43" customWidth="1"/>
    <col min="15875" max="15875" width="6.25" style="43" customWidth="1"/>
    <col min="15876" max="15876" width="5.75" style="43" customWidth="1"/>
    <col min="15877" max="15877" width="6.25" style="43" customWidth="1"/>
    <col min="15878" max="15878" width="6.625" style="43" customWidth="1"/>
    <col min="15879" max="15880" width="5.875" style="43" customWidth="1"/>
    <col min="15881" max="15881" width="6.25" style="43" customWidth="1"/>
    <col min="15882" max="15882" width="6.375" style="43" customWidth="1"/>
    <col min="15883" max="15884" width="6.125" style="43" customWidth="1"/>
    <col min="15885" max="15892" width="5.25" style="43" customWidth="1"/>
    <col min="15893" max="15894" width="5.75" style="43" customWidth="1"/>
    <col min="15895" max="15896" width="6.5" style="43" customWidth="1"/>
    <col min="15897" max="15897" width="6" style="43" customWidth="1"/>
    <col min="15898" max="15899" width="6.5" style="43" customWidth="1"/>
    <col min="15900" max="15900" width="8.375" style="43" customWidth="1"/>
    <col min="15901" max="15902" width="4.375" style="43" customWidth="1"/>
    <col min="15903" max="16128" width="4.5" style="43"/>
    <col min="16129" max="16129" width="8.125" style="43" customWidth="1"/>
    <col min="16130" max="16130" width="5.75" style="43" customWidth="1"/>
    <col min="16131" max="16131" width="6.25" style="43" customWidth="1"/>
    <col min="16132" max="16132" width="5.75" style="43" customWidth="1"/>
    <col min="16133" max="16133" width="6.25" style="43" customWidth="1"/>
    <col min="16134" max="16134" width="6.625" style="43" customWidth="1"/>
    <col min="16135" max="16136" width="5.875" style="43" customWidth="1"/>
    <col min="16137" max="16137" width="6.25" style="43" customWidth="1"/>
    <col min="16138" max="16138" width="6.375" style="43" customWidth="1"/>
    <col min="16139" max="16140" width="6.125" style="43" customWidth="1"/>
    <col min="16141" max="16148" width="5.25" style="43" customWidth="1"/>
    <col min="16149" max="16150" width="5.75" style="43" customWidth="1"/>
    <col min="16151" max="16152" width="6.5" style="43" customWidth="1"/>
    <col min="16153" max="16153" width="6" style="43" customWidth="1"/>
    <col min="16154" max="16155" width="6.5" style="43" customWidth="1"/>
    <col min="16156" max="16156" width="8.375" style="43" customWidth="1"/>
    <col min="16157" max="16158" width="4.375" style="43" customWidth="1"/>
    <col min="16159" max="16384" width="4.5" style="43"/>
  </cols>
  <sheetData>
    <row r="1" spans="1:33" s="41" customFormat="1" ht="29.25" customHeight="1">
      <c r="A1" s="44"/>
      <c r="B1" s="45"/>
      <c r="C1" s="46"/>
      <c r="D1" s="46"/>
      <c r="E1" s="46"/>
      <c r="F1" s="46"/>
      <c r="G1" s="46"/>
      <c r="H1" s="46"/>
      <c r="I1" s="101"/>
      <c r="M1" s="102" t="s">
        <v>189</v>
      </c>
      <c r="N1" s="102" t="s">
        <v>190</v>
      </c>
      <c r="O1" s="103" t="s">
        <v>191</v>
      </c>
      <c r="P1" s="104" t="s">
        <v>45</v>
      </c>
      <c r="Q1" s="107" t="s">
        <v>192</v>
      </c>
      <c r="R1" s="108"/>
      <c r="S1" s="109"/>
    </row>
    <row r="2" spans="1:33" s="41" customFormat="1" ht="17.25" customHeight="1">
      <c r="A2" s="46"/>
      <c r="B2" s="47"/>
      <c r="C2" s="453"/>
      <c r="D2" s="454"/>
      <c r="E2" s="454"/>
      <c r="F2" s="454"/>
      <c r="G2" s="48"/>
      <c r="H2" s="48"/>
      <c r="I2" s="105"/>
      <c r="P2" s="106"/>
      <c r="Q2" s="106"/>
      <c r="R2" s="110"/>
      <c r="S2" s="110"/>
      <c r="T2" s="110"/>
      <c r="Y2" s="113" t="s">
        <v>193</v>
      </c>
      <c r="AA2" s="114">
        <v>20160901003</v>
      </c>
      <c r="AB2" s="455"/>
      <c r="AC2" s="455"/>
      <c r="AD2" s="455"/>
      <c r="AE2" s="455"/>
    </row>
    <row r="3" spans="1:33" ht="19.5" customHeight="1">
      <c r="A3" s="49" t="s">
        <v>194</v>
      </c>
      <c r="B3" s="50"/>
      <c r="C3" s="532" t="s">
        <v>40</v>
      </c>
      <c r="D3" s="533"/>
      <c r="E3" s="533"/>
      <c r="F3" s="533"/>
      <c r="G3" s="533"/>
      <c r="H3" s="534"/>
      <c r="I3" s="456" t="s">
        <v>264</v>
      </c>
      <c r="J3" s="457"/>
      <c r="K3" s="456" t="s">
        <v>195</v>
      </c>
      <c r="L3" s="457"/>
      <c r="M3" s="458" t="s">
        <v>196</v>
      </c>
      <c r="N3" s="459"/>
      <c r="O3" s="460" t="s">
        <v>197</v>
      </c>
      <c r="P3" s="461"/>
      <c r="Q3" s="462" t="s">
        <v>198</v>
      </c>
      <c r="R3" s="463"/>
      <c r="S3" s="111" t="s">
        <v>191</v>
      </c>
      <c r="T3" s="112" t="s">
        <v>199</v>
      </c>
      <c r="U3" s="520" t="s">
        <v>200</v>
      </c>
      <c r="V3" s="521"/>
      <c r="W3" s="538" t="s">
        <v>201</v>
      </c>
      <c r="X3" s="539"/>
      <c r="Y3" s="539"/>
      <c r="Z3" s="540"/>
      <c r="AA3" s="524" t="s">
        <v>202</v>
      </c>
      <c r="AB3" s="525"/>
      <c r="AC3" s="559"/>
      <c r="AD3" s="559"/>
      <c r="AE3" s="560"/>
      <c r="AF3" s="79"/>
      <c r="AG3" s="119"/>
    </row>
    <row r="4" spans="1:33" ht="18.75" customHeight="1">
      <c r="A4" s="51" t="s">
        <v>203</v>
      </c>
      <c r="B4" s="52"/>
      <c r="C4" s="535"/>
      <c r="D4" s="536"/>
      <c r="E4" s="536"/>
      <c r="F4" s="536"/>
      <c r="G4" s="536"/>
      <c r="H4" s="537"/>
      <c r="I4" s="464" t="s">
        <v>204</v>
      </c>
      <c r="J4" s="465"/>
      <c r="K4" s="466">
        <v>4.3499999999999996</v>
      </c>
      <c r="L4" s="467"/>
      <c r="M4" s="468">
        <f>IF(B9="","",COUNT(B9:B14))</f>
        <v>6</v>
      </c>
      <c r="N4" s="469"/>
      <c r="O4" s="464" t="s">
        <v>205</v>
      </c>
      <c r="P4" s="465"/>
      <c r="Q4" s="470">
        <f>IF(AD16="","",AD16+L40*AD17)</f>
        <v>4.2329840000000001</v>
      </c>
      <c r="R4" s="469"/>
      <c r="S4" s="471">
        <f>IF(AD17="","",L39*AD17)</f>
        <v>0.1416</v>
      </c>
      <c r="T4" s="471"/>
      <c r="U4" s="522"/>
      <c r="V4" s="523"/>
      <c r="W4" s="541"/>
      <c r="X4" s="542"/>
      <c r="Y4" s="542"/>
      <c r="Z4" s="543"/>
      <c r="AA4" s="526"/>
      <c r="AB4" s="527"/>
      <c r="AC4" s="561"/>
      <c r="AD4" s="561"/>
      <c r="AE4" s="562"/>
      <c r="AF4" s="79"/>
      <c r="AG4" s="119"/>
    </row>
    <row r="5" spans="1:33" ht="21" customHeight="1">
      <c r="A5" s="53" t="s">
        <v>206</v>
      </c>
      <c r="B5" s="54"/>
      <c r="C5" s="472" t="s">
        <v>267</v>
      </c>
      <c r="D5" s="473"/>
      <c r="E5" s="473"/>
      <c r="F5" s="473"/>
      <c r="G5" s="473"/>
      <c r="H5" s="474"/>
      <c r="I5" s="464" t="s">
        <v>208</v>
      </c>
      <c r="J5" s="465"/>
      <c r="K5" s="466">
        <v>4.2</v>
      </c>
      <c r="L5" s="467"/>
      <c r="M5" s="475" t="s">
        <v>209</v>
      </c>
      <c r="N5" s="476"/>
      <c r="O5" s="464" t="s">
        <v>208</v>
      </c>
      <c r="P5" s="465"/>
      <c r="Q5" s="470">
        <f>IF(AD16="","",AD16)</f>
        <v>4.1989999999999998</v>
      </c>
      <c r="R5" s="469"/>
      <c r="S5" s="477">
        <f>IF(AD17="","",AD17)</f>
        <v>7.0799999999999905E-2</v>
      </c>
      <c r="T5" s="477"/>
      <c r="U5" s="478" t="s">
        <v>210</v>
      </c>
      <c r="V5" s="479" t="s">
        <v>45</v>
      </c>
      <c r="W5" s="480"/>
      <c r="X5" s="481"/>
      <c r="Y5" s="481"/>
      <c r="Z5" s="482"/>
      <c r="AA5" s="483" t="s">
        <v>211</v>
      </c>
      <c r="AB5" s="484"/>
      <c r="AC5" s="489"/>
      <c r="AD5" s="489"/>
      <c r="AE5" s="563"/>
      <c r="AF5" s="79"/>
      <c r="AG5" s="119"/>
    </row>
    <row r="6" spans="1:33" ht="21" customHeight="1">
      <c r="A6" s="55" t="s">
        <v>213</v>
      </c>
      <c r="B6" s="56"/>
      <c r="C6" s="485" t="s">
        <v>214</v>
      </c>
      <c r="D6" s="473"/>
      <c r="E6" s="473"/>
      <c r="F6" s="473"/>
      <c r="G6" s="473"/>
      <c r="H6" s="474"/>
      <c r="I6" s="464" t="s">
        <v>215</v>
      </c>
      <c r="J6" s="465"/>
      <c r="K6" s="466">
        <v>4.05</v>
      </c>
      <c r="L6" s="467"/>
      <c r="M6" s="487">
        <f>IF(AD14="","",IF(AD14=0,0,AD14/M4))</f>
        <v>10</v>
      </c>
      <c r="N6" s="476"/>
      <c r="O6" s="464" t="s">
        <v>216</v>
      </c>
      <c r="P6" s="465"/>
      <c r="Q6" s="470">
        <f>IF(AD16="","",AD16-L40*AD17)</f>
        <v>4.1650159999999996</v>
      </c>
      <c r="R6" s="469"/>
      <c r="S6" s="477">
        <f>IF(AD17="","",AD17*L38)</f>
        <v>0</v>
      </c>
      <c r="T6" s="477"/>
      <c r="U6" s="488" t="s">
        <v>217</v>
      </c>
      <c r="V6" s="479" t="s">
        <v>45</v>
      </c>
      <c r="W6" s="485" t="s">
        <v>159</v>
      </c>
      <c r="X6" s="489"/>
      <c r="Y6" s="489"/>
      <c r="Z6" s="490"/>
      <c r="AA6" s="491" t="s">
        <v>218</v>
      </c>
      <c r="AB6" s="492"/>
      <c r="AC6" s="493">
        <v>43033</v>
      </c>
      <c r="AD6" s="494"/>
      <c r="AE6" s="495"/>
      <c r="AF6" s="79"/>
      <c r="AG6" s="119"/>
    </row>
    <row r="7" spans="1:33" ht="15.75" customHeight="1">
      <c r="A7" s="57" t="s">
        <v>219</v>
      </c>
      <c r="B7" s="58" t="s">
        <v>220</v>
      </c>
      <c r="C7" s="59"/>
      <c r="D7" s="59"/>
      <c r="E7" s="59"/>
      <c r="F7" s="59"/>
      <c r="G7" s="59"/>
      <c r="H7" s="59"/>
      <c r="I7" s="59"/>
      <c r="J7" s="59"/>
      <c r="K7" s="59"/>
      <c r="L7" s="59"/>
      <c r="M7" s="59"/>
      <c r="N7" s="59"/>
      <c r="O7" s="59"/>
      <c r="P7" s="59"/>
      <c r="Q7" s="59"/>
      <c r="R7" s="59"/>
      <c r="S7" s="59"/>
      <c r="T7" s="59"/>
      <c r="U7" s="59"/>
      <c r="V7" s="59"/>
      <c r="W7" s="59"/>
      <c r="X7" s="59"/>
      <c r="Y7" s="59"/>
      <c r="Z7" s="59"/>
      <c r="AA7" s="59"/>
      <c r="AB7" s="59"/>
      <c r="AC7" s="464" t="s">
        <v>221</v>
      </c>
      <c r="AD7" s="496"/>
      <c r="AE7" s="497"/>
      <c r="AF7" s="79"/>
      <c r="AG7" s="119"/>
    </row>
    <row r="8" spans="1:33" ht="15.75" customHeight="1">
      <c r="A8" s="60" t="s">
        <v>222</v>
      </c>
      <c r="B8" s="61" t="s">
        <v>223</v>
      </c>
      <c r="C8" s="62">
        <v>1</v>
      </c>
      <c r="D8" s="62">
        <v>2</v>
      </c>
      <c r="E8" s="62">
        <v>3</v>
      </c>
      <c r="F8" s="62">
        <v>4</v>
      </c>
      <c r="G8" s="62">
        <v>5</v>
      </c>
      <c r="H8" s="62">
        <v>6</v>
      </c>
      <c r="I8" s="62">
        <v>7</v>
      </c>
      <c r="J8" s="62">
        <v>8</v>
      </c>
      <c r="K8" s="62">
        <v>9</v>
      </c>
      <c r="L8" s="62">
        <v>10</v>
      </c>
      <c r="M8" s="62">
        <v>11</v>
      </c>
      <c r="N8" s="62">
        <v>12</v>
      </c>
      <c r="O8" s="62">
        <v>13</v>
      </c>
      <c r="P8" s="62">
        <v>14</v>
      </c>
      <c r="Q8" s="62">
        <v>15</v>
      </c>
      <c r="R8" s="62">
        <v>16</v>
      </c>
      <c r="S8" s="62">
        <v>17</v>
      </c>
      <c r="T8" s="62">
        <v>18</v>
      </c>
      <c r="U8" s="62">
        <v>19</v>
      </c>
      <c r="V8" s="62">
        <v>20</v>
      </c>
      <c r="W8" s="62">
        <v>21</v>
      </c>
      <c r="X8" s="62">
        <v>22</v>
      </c>
      <c r="Y8" s="62">
        <v>23</v>
      </c>
      <c r="Z8" s="62">
        <v>24</v>
      </c>
      <c r="AA8" s="115">
        <v>25</v>
      </c>
      <c r="AB8" s="116"/>
      <c r="AC8" s="117" t="s">
        <v>225</v>
      </c>
      <c r="AD8" s="117"/>
      <c r="AE8" s="118">
        <f>IF(C9="","",SUM(C9:AB14))</f>
        <v>251.37</v>
      </c>
      <c r="AF8" s="119"/>
      <c r="AG8" s="119"/>
    </row>
    <row r="9" spans="1:33" ht="15.75" customHeight="1">
      <c r="A9" s="63" t="s">
        <v>226</v>
      </c>
      <c r="B9" s="64">
        <v>1</v>
      </c>
      <c r="C9" s="65">
        <v>4.3</v>
      </c>
      <c r="D9" s="65">
        <v>4.3099999999999996</v>
      </c>
      <c r="E9" s="65">
        <v>4.3099999999999996</v>
      </c>
      <c r="F9" s="65">
        <v>4.33</v>
      </c>
      <c r="G9" s="65">
        <v>4.3099999999999996</v>
      </c>
      <c r="H9" s="65">
        <v>4.29</v>
      </c>
      <c r="I9" s="65">
        <v>4.32</v>
      </c>
      <c r="J9" s="65">
        <v>4.3</v>
      </c>
      <c r="K9" s="65">
        <v>4.29</v>
      </c>
      <c r="L9" s="65">
        <v>4.29</v>
      </c>
      <c r="M9" s="65"/>
      <c r="N9" s="65"/>
      <c r="O9" s="65"/>
      <c r="P9" s="65"/>
      <c r="Q9" s="65"/>
      <c r="R9" s="65"/>
      <c r="S9" s="65"/>
      <c r="T9" s="65"/>
      <c r="U9" s="65"/>
      <c r="V9" s="65"/>
      <c r="W9" s="65"/>
      <c r="X9" s="65"/>
      <c r="Y9" s="65"/>
      <c r="Z9" s="65"/>
      <c r="AA9" s="65"/>
      <c r="AB9" s="120"/>
      <c r="AC9" s="117" t="s">
        <v>227</v>
      </c>
      <c r="AD9" s="79"/>
      <c r="AE9" s="121">
        <f>IF(D17="","",SUM(C17:AB17))</f>
        <v>1.77</v>
      </c>
      <c r="AF9" s="119"/>
    </row>
    <row r="10" spans="1:33" ht="15.75" customHeight="1">
      <c r="A10" s="66" t="s">
        <v>228</v>
      </c>
      <c r="B10" s="64">
        <v>2</v>
      </c>
      <c r="C10" s="65">
        <v>4.16</v>
      </c>
      <c r="D10" s="65">
        <v>4.22</v>
      </c>
      <c r="E10" s="65">
        <v>4.1500000000000004</v>
      </c>
      <c r="F10" s="65">
        <v>4.13</v>
      </c>
      <c r="G10" s="65">
        <v>4.13</v>
      </c>
      <c r="H10" s="65">
        <v>4.1100000000000003</v>
      </c>
      <c r="I10" s="65">
        <v>4.17</v>
      </c>
      <c r="J10" s="65">
        <v>4.1399999999999997</v>
      </c>
      <c r="K10" s="65">
        <v>4.18</v>
      </c>
      <c r="L10" s="65">
        <v>4.1500000000000004</v>
      </c>
      <c r="M10" s="65"/>
      <c r="N10" s="65"/>
      <c r="O10" s="65"/>
      <c r="P10" s="65"/>
      <c r="Q10" s="65"/>
      <c r="R10" s="65"/>
      <c r="S10" s="65"/>
      <c r="T10" s="65"/>
      <c r="U10" s="65"/>
      <c r="V10" s="65"/>
      <c r="W10" s="65"/>
      <c r="X10" s="65"/>
      <c r="Y10" s="65"/>
      <c r="Z10" s="65"/>
      <c r="AA10" s="65"/>
      <c r="AB10" s="120"/>
      <c r="AC10" s="79"/>
      <c r="AD10" s="79"/>
      <c r="AE10" s="122"/>
      <c r="AF10" s="119"/>
    </row>
    <row r="11" spans="1:33" ht="15.75" customHeight="1">
      <c r="A11" s="63" t="s">
        <v>229</v>
      </c>
      <c r="B11" s="64">
        <v>3</v>
      </c>
      <c r="C11" s="65">
        <v>4.13</v>
      </c>
      <c r="D11" s="65">
        <v>4.1100000000000003</v>
      </c>
      <c r="E11" s="65">
        <v>4.12</v>
      </c>
      <c r="F11" s="65">
        <v>4.13</v>
      </c>
      <c r="G11" s="65">
        <v>4.13</v>
      </c>
      <c r="H11" s="65">
        <v>4.13</v>
      </c>
      <c r="I11" s="65">
        <v>4.1100000000000003</v>
      </c>
      <c r="J11" s="65">
        <v>4.1399999999999997</v>
      </c>
      <c r="K11" s="65">
        <v>4.21</v>
      </c>
      <c r="L11" s="65">
        <v>4.17</v>
      </c>
      <c r="M11" s="65"/>
      <c r="N11" s="65"/>
      <c r="O11" s="65"/>
      <c r="P11" s="65"/>
      <c r="Q11" s="65"/>
      <c r="R11" s="65"/>
      <c r="S11" s="65"/>
      <c r="T11" s="65"/>
      <c r="U11" s="65"/>
      <c r="V11" s="65"/>
      <c r="W11" s="65"/>
      <c r="X11" s="65"/>
      <c r="Y11" s="65"/>
      <c r="Z11" s="65"/>
      <c r="AA11" s="65"/>
      <c r="AB11" s="120"/>
      <c r="AC11" s="498" t="s">
        <v>230</v>
      </c>
      <c r="AD11" s="499"/>
      <c r="AE11" s="500"/>
      <c r="AF11" s="119"/>
    </row>
    <row r="12" spans="1:33" ht="15.75" customHeight="1">
      <c r="A12" s="63"/>
      <c r="B12" s="64">
        <v>4</v>
      </c>
      <c r="C12" s="65">
        <v>4.17</v>
      </c>
      <c r="D12" s="65">
        <v>4.22</v>
      </c>
      <c r="E12" s="65">
        <v>4.17</v>
      </c>
      <c r="F12" s="65">
        <v>4.18</v>
      </c>
      <c r="G12" s="65">
        <v>4.21</v>
      </c>
      <c r="H12" s="65">
        <v>4.1900000000000004</v>
      </c>
      <c r="I12" s="65">
        <v>4.17</v>
      </c>
      <c r="J12" s="65">
        <v>4.17</v>
      </c>
      <c r="K12" s="65">
        <v>4.2</v>
      </c>
      <c r="L12" s="65">
        <v>4.18</v>
      </c>
      <c r="M12" s="65"/>
      <c r="N12" s="65"/>
      <c r="O12" s="65"/>
      <c r="P12" s="65"/>
      <c r="Q12" s="65"/>
      <c r="R12" s="65"/>
      <c r="S12" s="65"/>
      <c r="T12" s="65"/>
      <c r="U12" s="65"/>
      <c r="V12" s="65"/>
      <c r="W12" s="65"/>
      <c r="X12" s="65"/>
      <c r="Y12" s="65"/>
      <c r="Z12" s="65"/>
      <c r="AA12" s="65"/>
      <c r="AB12" s="120"/>
      <c r="AC12" s="171"/>
      <c r="AD12" s="172"/>
      <c r="AE12" s="173"/>
      <c r="AF12" s="119"/>
    </row>
    <row r="13" spans="1:33" ht="15.75" customHeight="1">
      <c r="A13" s="66" t="s">
        <v>231</v>
      </c>
      <c r="B13" s="64">
        <v>5</v>
      </c>
      <c r="C13" s="65">
        <v>4.2</v>
      </c>
      <c r="D13" s="65">
        <v>4.17</v>
      </c>
      <c r="E13" s="65">
        <v>4.17</v>
      </c>
      <c r="F13" s="65">
        <v>4.1500000000000004</v>
      </c>
      <c r="G13" s="65">
        <v>4.21</v>
      </c>
      <c r="H13" s="65">
        <v>4.21</v>
      </c>
      <c r="I13" s="65">
        <v>4.16</v>
      </c>
      <c r="J13" s="65">
        <v>4.21</v>
      </c>
      <c r="K13" s="65">
        <v>4.1900000000000004</v>
      </c>
      <c r="L13" s="65">
        <v>4.1399999999999997</v>
      </c>
      <c r="M13" s="65"/>
      <c r="N13" s="65"/>
      <c r="O13" s="65"/>
      <c r="P13" s="65"/>
      <c r="Q13" s="65"/>
      <c r="R13" s="65"/>
      <c r="S13" s="65"/>
      <c r="T13" s="65"/>
      <c r="U13" s="65"/>
      <c r="V13" s="65"/>
      <c r="W13" s="65"/>
      <c r="X13" s="65"/>
      <c r="Y13" s="65"/>
      <c r="Z13" s="65"/>
      <c r="AA13" s="65"/>
      <c r="AB13" s="120"/>
      <c r="AC13" s="123"/>
      <c r="AD13" s="124" t="s">
        <v>232</v>
      </c>
      <c r="AE13" s="125"/>
      <c r="AF13" s="119"/>
    </row>
    <row r="14" spans="1:33" ht="15.75" customHeight="1">
      <c r="A14" s="67" t="s">
        <v>233</v>
      </c>
      <c r="B14" s="64">
        <v>6</v>
      </c>
      <c r="C14" s="65">
        <v>4.16</v>
      </c>
      <c r="D14" s="65">
        <v>4.17</v>
      </c>
      <c r="E14" s="65">
        <v>4.1900000000000004</v>
      </c>
      <c r="F14" s="65">
        <v>4.16</v>
      </c>
      <c r="G14" s="65">
        <v>4.2300000000000004</v>
      </c>
      <c r="H14" s="65">
        <v>4.17</v>
      </c>
      <c r="I14" s="65">
        <v>4.17</v>
      </c>
      <c r="J14" s="65">
        <v>4.17</v>
      </c>
      <c r="K14" s="65">
        <v>4.16</v>
      </c>
      <c r="L14" s="65">
        <v>4.1500000000000004</v>
      </c>
      <c r="M14" s="65"/>
      <c r="N14" s="65"/>
      <c r="O14" s="65"/>
      <c r="P14" s="65"/>
      <c r="Q14" s="65"/>
      <c r="R14" s="65"/>
      <c r="S14" s="65"/>
      <c r="T14" s="65"/>
      <c r="U14" s="65"/>
      <c r="V14" s="65"/>
      <c r="W14" s="65"/>
      <c r="X14" s="65"/>
      <c r="Y14" s="65"/>
      <c r="Z14" s="65"/>
      <c r="AA14" s="65"/>
      <c r="AB14" s="120"/>
      <c r="AC14" s="126" t="s">
        <v>234</v>
      </c>
      <c r="AD14" s="127">
        <f>IF(C9="","",COUNT(C9:AB14))</f>
        <v>60</v>
      </c>
      <c r="AE14" s="128"/>
      <c r="AF14" s="119"/>
      <c r="AG14" s="119"/>
    </row>
    <row r="15" spans="1:33" ht="15.75" customHeight="1">
      <c r="A15" s="68" t="s">
        <v>235</v>
      </c>
      <c r="B15" s="69"/>
      <c r="C15" s="70">
        <f>SUM(C9:C14)</f>
        <v>25.12</v>
      </c>
      <c r="D15" s="70">
        <f t="shared" ref="D15:L15" si="0">SUM(D9:D14)</f>
        <v>25.2</v>
      </c>
      <c r="E15" s="70">
        <f t="shared" si="0"/>
        <v>25.11</v>
      </c>
      <c r="F15" s="70">
        <f t="shared" si="0"/>
        <v>25.08</v>
      </c>
      <c r="G15" s="70">
        <f t="shared" si="0"/>
        <v>25.22</v>
      </c>
      <c r="H15" s="70">
        <f t="shared" si="0"/>
        <v>25.1</v>
      </c>
      <c r="I15" s="70">
        <f t="shared" si="0"/>
        <v>25.1</v>
      </c>
      <c r="J15" s="70">
        <f t="shared" si="0"/>
        <v>25.13</v>
      </c>
      <c r="K15" s="70">
        <f t="shared" si="0"/>
        <v>25.23</v>
      </c>
      <c r="L15" s="70">
        <f t="shared" si="0"/>
        <v>25.08</v>
      </c>
      <c r="M15" s="71">
        <f t="shared" ref="M15:AA15" si="1">SUM(M9:M14)</f>
        <v>0</v>
      </c>
      <c r="N15" s="71">
        <f t="shared" si="1"/>
        <v>0</v>
      </c>
      <c r="O15" s="71">
        <f t="shared" si="1"/>
        <v>0</v>
      </c>
      <c r="P15" s="71">
        <f t="shared" si="1"/>
        <v>0</v>
      </c>
      <c r="Q15" s="71">
        <f t="shared" si="1"/>
        <v>0</v>
      </c>
      <c r="R15" s="71">
        <f t="shared" si="1"/>
        <v>0</v>
      </c>
      <c r="S15" s="71">
        <f t="shared" si="1"/>
        <v>0</v>
      </c>
      <c r="T15" s="71">
        <f t="shared" si="1"/>
        <v>0</v>
      </c>
      <c r="U15" s="71">
        <f t="shared" si="1"/>
        <v>0</v>
      </c>
      <c r="V15" s="71">
        <f t="shared" si="1"/>
        <v>0</v>
      </c>
      <c r="W15" s="71">
        <f t="shared" si="1"/>
        <v>0</v>
      </c>
      <c r="X15" s="71">
        <f t="shared" si="1"/>
        <v>0</v>
      </c>
      <c r="Y15" s="71">
        <f t="shared" si="1"/>
        <v>0</v>
      </c>
      <c r="Z15" s="71">
        <f t="shared" si="1"/>
        <v>0</v>
      </c>
      <c r="AA15" s="71">
        <f t="shared" si="1"/>
        <v>0</v>
      </c>
      <c r="AB15" s="129"/>
      <c r="AC15" s="501" t="s">
        <v>236</v>
      </c>
      <c r="AD15" s="502"/>
      <c r="AE15" s="503"/>
      <c r="AF15" s="119"/>
      <c r="AG15" s="119"/>
    </row>
    <row r="16" spans="1:33" ht="15.75" customHeight="1">
      <c r="A16" s="72" t="s">
        <v>237</v>
      </c>
      <c r="B16" s="73"/>
      <c r="C16" s="74">
        <f t="shared" ref="C16:AA16" si="2">SUM(C9:C14)/$M$4</f>
        <v>4.1866666666666701</v>
      </c>
      <c r="D16" s="75">
        <f t="shared" si="2"/>
        <v>4.2</v>
      </c>
      <c r="E16" s="75">
        <f t="shared" si="2"/>
        <v>4.1849999999999996</v>
      </c>
      <c r="F16" s="75">
        <f t="shared" si="2"/>
        <v>4.18</v>
      </c>
      <c r="G16" s="75">
        <f t="shared" si="2"/>
        <v>4.2033333333333296</v>
      </c>
      <c r="H16" s="75">
        <f t="shared" si="2"/>
        <v>4.18333333333333</v>
      </c>
      <c r="I16" s="75">
        <f t="shared" si="2"/>
        <v>4.18333333333333</v>
      </c>
      <c r="J16" s="75">
        <f t="shared" si="2"/>
        <v>4.1883333333333299</v>
      </c>
      <c r="K16" s="75">
        <f t="shared" si="2"/>
        <v>4.2050000000000001</v>
      </c>
      <c r="L16" s="75">
        <f t="shared" si="2"/>
        <v>4.18</v>
      </c>
      <c r="M16" s="75">
        <f t="shared" si="2"/>
        <v>0</v>
      </c>
      <c r="N16" s="75">
        <f t="shared" si="2"/>
        <v>0</v>
      </c>
      <c r="O16" s="75">
        <f t="shared" si="2"/>
        <v>0</v>
      </c>
      <c r="P16" s="75">
        <f t="shared" si="2"/>
        <v>0</v>
      </c>
      <c r="Q16" s="75">
        <f t="shared" si="2"/>
        <v>0</v>
      </c>
      <c r="R16" s="75">
        <f t="shared" si="2"/>
        <v>0</v>
      </c>
      <c r="S16" s="75">
        <f t="shared" si="2"/>
        <v>0</v>
      </c>
      <c r="T16" s="75">
        <f t="shared" si="2"/>
        <v>0</v>
      </c>
      <c r="U16" s="75">
        <f t="shared" si="2"/>
        <v>0</v>
      </c>
      <c r="V16" s="75">
        <f t="shared" si="2"/>
        <v>0</v>
      </c>
      <c r="W16" s="75">
        <f t="shared" si="2"/>
        <v>0</v>
      </c>
      <c r="X16" s="75">
        <f t="shared" si="2"/>
        <v>0</v>
      </c>
      <c r="Y16" s="75">
        <f t="shared" si="2"/>
        <v>0</v>
      </c>
      <c r="Z16" s="75">
        <f t="shared" si="2"/>
        <v>0</v>
      </c>
      <c r="AA16" s="75">
        <f t="shared" si="2"/>
        <v>0</v>
      </c>
      <c r="AB16" s="129"/>
      <c r="AC16" s="130" t="s">
        <v>238</v>
      </c>
      <c r="AD16" s="131">
        <f>IF(C9="","",AVERAGE(C9:AB11))</f>
        <v>4.1989999999999998</v>
      </c>
      <c r="AE16" s="132"/>
      <c r="AF16" s="119"/>
      <c r="AG16" s="119"/>
    </row>
    <row r="17" spans="1:33" ht="15.75" customHeight="1">
      <c r="A17" s="68" t="s">
        <v>191</v>
      </c>
      <c r="B17" s="73"/>
      <c r="C17" s="70">
        <f t="shared" ref="C17:AA17" si="3">MAX(C9:C14)-MIN(C9:C14)</f>
        <v>0.17</v>
      </c>
      <c r="D17" s="71">
        <f t="shared" si="3"/>
        <v>0.19999999999999901</v>
      </c>
      <c r="E17" s="71">
        <f t="shared" si="3"/>
        <v>0.19</v>
      </c>
      <c r="F17" s="71">
        <f t="shared" si="3"/>
        <v>0.2</v>
      </c>
      <c r="G17" s="71">
        <f t="shared" si="3"/>
        <v>0.18</v>
      </c>
      <c r="H17" s="71">
        <f t="shared" si="3"/>
        <v>0.18</v>
      </c>
      <c r="I17" s="71">
        <f t="shared" si="3"/>
        <v>0.21</v>
      </c>
      <c r="J17" s="71">
        <f t="shared" si="3"/>
        <v>0.16</v>
      </c>
      <c r="K17" s="71">
        <f t="shared" si="3"/>
        <v>0.13</v>
      </c>
      <c r="L17" s="71">
        <f t="shared" si="3"/>
        <v>0.15</v>
      </c>
      <c r="M17" s="71">
        <f t="shared" si="3"/>
        <v>0</v>
      </c>
      <c r="N17" s="71">
        <f t="shared" si="3"/>
        <v>0</v>
      </c>
      <c r="O17" s="71">
        <f t="shared" si="3"/>
        <v>0</v>
      </c>
      <c r="P17" s="71">
        <f t="shared" si="3"/>
        <v>0</v>
      </c>
      <c r="Q17" s="71">
        <f t="shared" si="3"/>
        <v>0</v>
      </c>
      <c r="R17" s="71">
        <f t="shared" si="3"/>
        <v>0</v>
      </c>
      <c r="S17" s="71">
        <f t="shared" si="3"/>
        <v>0</v>
      </c>
      <c r="T17" s="71">
        <f t="shared" si="3"/>
        <v>0</v>
      </c>
      <c r="U17" s="71">
        <f t="shared" si="3"/>
        <v>0</v>
      </c>
      <c r="V17" s="71">
        <f t="shared" si="3"/>
        <v>0</v>
      </c>
      <c r="W17" s="71">
        <f t="shared" si="3"/>
        <v>0</v>
      </c>
      <c r="X17" s="71">
        <f t="shared" si="3"/>
        <v>0</v>
      </c>
      <c r="Y17" s="71">
        <f t="shared" si="3"/>
        <v>0</v>
      </c>
      <c r="Z17" s="71">
        <f t="shared" si="3"/>
        <v>0</v>
      </c>
      <c r="AA17" s="71">
        <f t="shared" si="3"/>
        <v>0</v>
      </c>
      <c r="AB17" s="129"/>
      <c r="AC17" s="133" t="s">
        <v>239</v>
      </c>
      <c r="AD17" s="134">
        <f>IF(C17="","",AVERAGE(C17:AB17))</f>
        <v>7.0799999999999905E-2</v>
      </c>
      <c r="AE17" s="135"/>
      <c r="AF17" s="119"/>
      <c r="AG17" s="119"/>
    </row>
    <row r="18" spans="1:33" ht="15.75" customHeight="1">
      <c r="A18" s="76"/>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136"/>
      <c r="AD18" s="77"/>
      <c r="AE18" s="137"/>
      <c r="AF18" s="119"/>
      <c r="AG18" s="119"/>
    </row>
    <row r="19" spans="1:33" ht="15.75" customHeight="1">
      <c r="A19" s="78" t="s">
        <v>240</v>
      </c>
      <c r="B19" s="79"/>
      <c r="C19" s="79"/>
      <c r="D19" s="79"/>
      <c r="E19" s="79"/>
      <c r="F19" s="79"/>
      <c r="G19" s="79"/>
      <c r="H19" s="79"/>
      <c r="I19" s="79"/>
      <c r="J19" s="79"/>
      <c r="K19" s="79"/>
      <c r="L19" s="79"/>
      <c r="M19" s="79"/>
      <c r="N19" s="79"/>
      <c r="O19" s="79"/>
      <c r="P19" s="79"/>
      <c r="Q19" s="79"/>
      <c r="R19" s="79"/>
      <c r="S19" s="79"/>
      <c r="T19" s="79"/>
      <c r="U19" s="79"/>
      <c r="V19" s="79"/>
      <c r="W19" s="79"/>
      <c r="X19" s="79"/>
      <c r="Y19" s="79"/>
      <c r="Z19" s="79"/>
      <c r="AA19" s="79"/>
      <c r="AB19" s="79"/>
      <c r="AC19" s="504" t="s">
        <v>241</v>
      </c>
      <c r="AD19" s="505"/>
      <c r="AE19" s="506"/>
      <c r="AF19" s="119"/>
      <c r="AG19" s="119"/>
    </row>
    <row r="20" spans="1:33" ht="15.75" customHeight="1">
      <c r="A20" s="517" t="s">
        <v>242</v>
      </c>
      <c r="B20" s="79"/>
      <c r="C20" s="79"/>
      <c r="D20" s="79"/>
      <c r="E20" s="79"/>
      <c r="F20" s="79"/>
      <c r="G20" s="79"/>
      <c r="H20" s="79"/>
      <c r="I20" s="79"/>
      <c r="J20" s="79"/>
      <c r="K20" s="79"/>
      <c r="L20" s="79"/>
      <c r="M20" s="79"/>
      <c r="N20" s="79"/>
      <c r="O20" s="79"/>
      <c r="P20" s="79"/>
      <c r="Q20" s="79"/>
      <c r="R20" s="79"/>
      <c r="S20" s="79"/>
      <c r="T20" s="79"/>
      <c r="U20" s="79"/>
      <c r="V20" s="79"/>
      <c r="W20" s="79"/>
      <c r="X20" s="79"/>
      <c r="Y20" s="79"/>
      <c r="Z20" s="79"/>
      <c r="AA20" s="79"/>
      <c r="AB20" s="79"/>
      <c r="AC20" s="507">
        <f>IF(AE25="","",(1-NORMSDIST(STANDARDIZE(K4,AD16,AE25))+NORMSDIST(STANDARDIZE(K6,AD16,AE25)))*1000000)</f>
        <v>8.4723350773283301E-2</v>
      </c>
      <c r="AD20" s="508"/>
      <c r="AE20" s="509"/>
      <c r="AF20" s="119"/>
      <c r="AG20" s="119"/>
    </row>
    <row r="21" spans="1:33" ht="15.75" customHeight="1">
      <c r="A21" s="518"/>
      <c r="B21" s="79"/>
      <c r="C21" s="79"/>
      <c r="D21" s="79"/>
      <c r="E21" s="79"/>
      <c r="F21" s="79"/>
      <c r="G21" s="79"/>
      <c r="H21" s="79"/>
      <c r="I21" s="79"/>
      <c r="J21" s="79"/>
      <c r="K21" s="79"/>
      <c r="L21" s="79"/>
      <c r="M21" s="79"/>
      <c r="N21" s="79"/>
      <c r="O21" s="79"/>
      <c r="P21" s="79"/>
      <c r="Q21" s="79"/>
      <c r="R21" s="79"/>
      <c r="S21" s="79"/>
      <c r="T21" s="79"/>
      <c r="U21" s="79"/>
      <c r="V21" s="79"/>
      <c r="W21" s="79"/>
      <c r="X21" s="79"/>
      <c r="Y21" s="79"/>
      <c r="Z21" s="79"/>
      <c r="AA21" s="79"/>
      <c r="AB21" s="79"/>
      <c r="AC21" s="510"/>
      <c r="AD21" s="511"/>
      <c r="AE21" s="138"/>
      <c r="AF21" s="119"/>
      <c r="AG21" s="119"/>
    </row>
    <row r="22" spans="1:33" ht="15.75" customHeight="1">
      <c r="A22" s="518"/>
      <c r="B22" s="79"/>
      <c r="C22" s="79"/>
      <c r="D22" s="79"/>
      <c r="E22" s="79"/>
      <c r="F22" s="79"/>
      <c r="G22" s="79"/>
      <c r="H22" s="79"/>
      <c r="I22" s="79"/>
      <c r="J22" s="79"/>
      <c r="K22" s="79"/>
      <c r="L22" s="79"/>
      <c r="M22" s="79"/>
      <c r="N22" s="79"/>
      <c r="O22" s="79"/>
      <c r="P22" s="79"/>
      <c r="Q22" s="79"/>
      <c r="R22" s="79"/>
      <c r="S22" s="79"/>
      <c r="T22" s="79"/>
      <c r="U22" s="79"/>
      <c r="V22" s="79"/>
      <c r="W22" s="79"/>
      <c r="X22" s="79"/>
      <c r="Y22" s="79"/>
      <c r="Z22" s="79"/>
      <c r="AA22" s="79"/>
      <c r="AB22" s="79"/>
      <c r="AC22" s="512"/>
      <c r="AD22" s="513"/>
      <c r="AE22" s="139"/>
      <c r="AF22" s="119"/>
      <c r="AG22" s="119"/>
    </row>
    <row r="23" spans="1:33" ht="15.75" customHeight="1">
      <c r="A23" s="518"/>
      <c r="B23" s="79"/>
      <c r="C23" s="79"/>
      <c r="D23" s="79"/>
      <c r="E23" s="79"/>
      <c r="F23" s="79"/>
      <c r="G23" s="79"/>
      <c r="H23" s="79"/>
      <c r="I23" s="79"/>
      <c r="J23" s="79"/>
      <c r="K23" s="79"/>
      <c r="L23" s="79"/>
      <c r="M23" s="79"/>
      <c r="N23" s="79"/>
      <c r="O23" s="79"/>
      <c r="P23" s="79"/>
      <c r="Q23" s="79"/>
      <c r="R23" s="79"/>
      <c r="S23" s="79"/>
      <c r="T23" s="79"/>
      <c r="U23" s="79"/>
      <c r="V23" s="79"/>
      <c r="W23" s="79"/>
      <c r="X23" s="79"/>
      <c r="Y23" s="79"/>
      <c r="Z23" s="79"/>
      <c r="AA23" s="79"/>
      <c r="AB23" s="79"/>
      <c r="AC23" s="514" t="s">
        <v>243</v>
      </c>
      <c r="AD23" s="502"/>
      <c r="AE23" s="503"/>
      <c r="AF23" s="119"/>
      <c r="AG23" s="119"/>
    </row>
    <row r="24" spans="1:33" ht="15.75" customHeight="1">
      <c r="A24" s="518"/>
      <c r="B24" s="79"/>
      <c r="C24" s="79"/>
      <c r="D24" s="79"/>
      <c r="E24" s="79"/>
      <c r="F24" s="79"/>
      <c r="G24" s="79"/>
      <c r="H24" s="79"/>
      <c r="I24" s="79"/>
      <c r="J24" s="79"/>
      <c r="K24" s="79"/>
      <c r="L24" s="79"/>
      <c r="M24" s="79"/>
      <c r="N24" s="79"/>
      <c r="O24" s="79"/>
      <c r="P24" s="79"/>
      <c r="Q24" s="79"/>
      <c r="R24" s="79"/>
      <c r="S24" s="79"/>
      <c r="T24" s="79"/>
      <c r="U24" s="79"/>
      <c r="V24" s="79"/>
      <c r="W24" s="79"/>
      <c r="X24" s="79"/>
      <c r="Y24" s="79"/>
      <c r="Z24" s="79"/>
      <c r="AA24" s="79"/>
      <c r="AB24" s="79"/>
      <c r="AC24" s="140" t="s">
        <v>244</v>
      </c>
      <c r="AD24" s="141"/>
      <c r="AE24" s="142" t="e">
        <f>IF(AE8="","",SQRT((AB45-(AE8*AE8/AD14))/(AD14-1)))</f>
        <v>#REF!</v>
      </c>
      <c r="AF24" s="119"/>
      <c r="AG24" s="119"/>
    </row>
    <row r="25" spans="1:33" ht="16.5" customHeight="1">
      <c r="A25" s="78"/>
      <c r="B25" s="79"/>
      <c r="C25" s="79"/>
      <c r="D25" s="79"/>
      <c r="E25" s="79"/>
      <c r="F25" s="79"/>
      <c r="G25" s="79"/>
      <c r="H25" s="79"/>
      <c r="I25" s="79"/>
      <c r="J25" s="79"/>
      <c r="K25" s="79"/>
      <c r="L25" s="79"/>
      <c r="M25" s="79"/>
      <c r="N25" s="79"/>
      <c r="O25" s="79"/>
      <c r="P25" s="79"/>
      <c r="Q25" s="79"/>
      <c r="R25" s="79"/>
      <c r="S25" s="79"/>
      <c r="T25" s="79"/>
      <c r="U25" s="79"/>
      <c r="V25" s="79"/>
      <c r="W25" s="79"/>
      <c r="X25" s="79"/>
      <c r="Y25" s="79"/>
      <c r="Z25" s="79"/>
      <c r="AA25" s="79"/>
      <c r="AB25" s="79"/>
      <c r="AC25" s="143" t="s">
        <v>245</v>
      </c>
      <c r="AD25" s="144"/>
      <c r="AE25" s="145">
        <f>IF(AD17="","",AD17/L37)</f>
        <v>2.7984189723320101E-2</v>
      </c>
      <c r="AF25" s="119"/>
      <c r="AG25" s="119"/>
    </row>
    <row r="26" spans="1:33" ht="16.5" customHeight="1">
      <c r="A26" s="80" t="s">
        <v>191</v>
      </c>
      <c r="B26" s="79"/>
      <c r="C26" s="79"/>
      <c r="D26" s="79"/>
      <c r="E26" s="79"/>
      <c r="F26" s="79"/>
      <c r="G26" s="79"/>
      <c r="H26" s="79"/>
      <c r="I26" s="79"/>
      <c r="J26" s="79"/>
      <c r="K26" s="79"/>
      <c r="L26" s="79"/>
      <c r="M26" s="79"/>
      <c r="N26" s="79"/>
      <c r="O26" s="79"/>
      <c r="P26" s="79"/>
      <c r="Q26" s="79"/>
      <c r="R26" s="79"/>
      <c r="S26" s="79"/>
      <c r="T26" s="79"/>
      <c r="U26" s="79"/>
      <c r="V26" s="79"/>
      <c r="W26" s="79"/>
      <c r="X26" s="79"/>
      <c r="Y26" s="79"/>
      <c r="Z26" s="79"/>
      <c r="AA26" s="79"/>
      <c r="AB26" s="79"/>
      <c r="AC26" s="146"/>
      <c r="AD26" s="276" t="s">
        <v>246</v>
      </c>
      <c r="AE26" s="147" t="e">
        <f>IF(K4="","",MIN((K4-AD16)/(3*AE24),(AD16-K6)/(3*AE24)))</f>
        <v>#REF!</v>
      </c>
      <c r="AF26" s="119"/>
      <c r="AG26" s="119"/>
    </row>
    <row r="27" spans="1:33" ht="16.5" customHeight="1">
      <c r="A27" s="517" t="s">
        <v>242</v>
      </c>
      <c r="B27" s="81"/>
      <c r="C27" s="79"/>
      <c r="D27" s="79"/>
      <c r="E27" s="79"/>
      <c r="F27" s="79"/>
      <c r="G27" s="79"/>
      <c r="H27" s="79"/>
      <c r="I27" s="79"/>
      <c r="J27" s="79"/>
      <c r="K27" s="79"/>
      <c r="L27" s="79"/>
      <c r="M27" s="79"/>
      <c r="N27" s="79"/>
      <c r="O27" s="79"/>
      <c r="P27" s="79"/>
      <c r="Q27" s="79"/>
      <c r="R27" s="79"/>
      <c r="S27" s="79"/>
      <c r="T27" s="79"/>
      <c r="U27" s="79"/>
      <c r="V27" s="79"/>
      <c r="W27" s="79"/>
      <c r="X27" s="79"/>
      <c r="Y27" s="79"/>
      <c r="Z27" s="79"/>
      <c r="AA27" s="79"/>
      <c r="AB27" s="79"/>
      <c r="AC27" s="143"/>
      <c r="AD27" s="148" t="s">
        <v>247</v>
      </c>
      <c r="AE27" s="149" t="e">
        <f>IF(K4="","",(K4-K6)/(6*AE24))</f>
        <v>#REF!</v>
      </c>
      <c r="AF27" s="150"/>
      <c r="AG27" s="150"/>
    </row>
    <row r="28" spans="1:33" ht="16.5" customHeight="1">
      <c r="A28" s="518"/>
      <c r="B28" s="82"/>
      <c r="C28" s="79"/>
      <c r="D28" s="79"/>
      <c r="E28" s="79"/>
      <c r="F28" s="79"/>
      <c r="G28" s="79"/>
      <c r="H28" s="79"/>
      <c r="I28" s="79"/>
      <c r="J28" s="79"/>
      <c r="K28" s="79"/>
      <c r="L28" s="79"/>
      <c r="M28" s="79"/>
      <c r="N28" s="79"/>
      <c r="O28" s="79"/>
      <c r="P28" s="79"/>
      <c r="Q28" s="79"/>
      <c r="R28" s="79"/>
      <c r="S28" s="79"/>
      <c r="T28" s="79"/>
      <c r="U28" s="79"/>
      <c r="V28" s="79"/>
      <c r="W28" s="79"/>
      <c r="X28" s="79"/>
      <c r="Y28" s="79"/>
      <c r="Z28" s="79"/>
      <c r="AA28" s="79"/>
      <c r="AB28" s="79"/>
      <c r="AC28" s="136"/>
      <c r="AD28" s="151" t="s">
        <v>248</v>
      </c>
      <c r="AE28" s="152">
        <f>IF(AD16="","",ABS(AD16-((K4+K6)/2))/((K4-K6)/2))</f>
        <v>6.6666666666629799E-3</v>
      </c>
      <c r="AF28" s="150"/>
      <c r="AG28" s="150"/>
    </row>
    <row r="29" spans="1:33" ht="16.5" customHeight="1">
      <c r="A29" s="518"/>
      <c r="B29" s="83"/>
      <c r="C29" s="84"/>
      <c r="D29" s="84"/>
      <c r="E29" s="84"/>
      <c r="F29" s="84"/>
      <c r="G29" s="84"/>
      <c r="H29" s="84"/>
      <c r="I29" s="84"/>
      <c r="J29" s="84"/>
      <c r="K29" s="84"/>
      <c r="L29" s="84"/>
      <c r="M29" s="84"/>
      <c r="N29" s="84"/>
      <c r="O29" s="84"/>
      <c r="P29" s="84"/>
      <c r="Q29" s="84"/>
      <c r="R29" s="84"/>
      <c r="S29" s="84"/>
      <c r="T29" s="84"/>
      <c r="U29" s="84"/>
      <c r="V29" s="84"/>
      <c r="W29" s="84"/>
      <c r="X29" s="84"/>
      <c r="Y29" s="84"/>
      <c r="Z29" s="84"/>
      <c r="AA29" s="84"/>
      <c r="AB29" s="84"/>
      <c r="AC29" s="136"/>
      <c r="AD29" s="277" t="s">
        <v>249</v>
      </c>
      <c r="AE29" s="153">
        <f>IF(K4="","",MIN((K4-AD16)/(3*AD17/L37),(AD16-K6)/(3*AD17/L37)))</f>
        <v>1.7748116760828601</v>
      </c>
      <c r="AF29" s="100"/>
      <c r="AG29" s="100"/>
    </row>
    <row r="30" spans="1:33" ht="16.5" customHeight="1">
      <c r="A30" s="518"/>
      <c r="B30" s="85"/>
      <c r="C30" s="84"/>
      <c r="D30" s="84"/>
      <c r="E30" s="84"/>
      <c r="F30" s="84"/>
      <c r="G30" s="84"/>
      <c r="H30" s="84"/>
      <c r="I30" s="84"/>
      <c r="J30" s="84"/>
      <c r="K30" s="84"/>
      <c r="L30" s="84"/>
      <c r="M30" s="84"/>
      <c r="N30" s="84"/>
      <c r="O30" s="84"/>
      <c r="P30" s="84"/>
      <c r="Q30" s="84"/>
      <c r="R30" s="84"/>
      <c r="S30" s="84"/>
      <c r="T30" s="84"/>
      <c r="U30" s="84"/>
      <c r="V30" s="84"/>
      <c r="W30" s="84"/>
      <c r="X30" s="84"/>
      <c r="Y30" s="84"/>
      <c r="Z30" s="84"/>
      <c r="AA30" s="84"/>
      <c r="AB30" s="84"/>
      <c r="AC30" s="136"/>
      <c r="AD30" s="154" t="s">
        <v>250</v>
      </c>
      <c r="AE30" s="153">
        <f>IF(K4="","",(K4-K6)/(6*AD17/L37))</f>
        <v>1.78672316384181</v>
      </c>
      <c r="AF30" s="100"/>
      <c r="AG30" s="100"/>
    </row>
    <row r="31" spans="1:33" ht="16.5" customHeight="1">
      <c r="A31" s="519"/>
      <c r="B31" s="85"/>
      <c r="C31" s="84"/>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515" t="s">
        <v>251</v>
      </c>
      <c r="AD31" s="516"/>
      <c r="AE31" s="155" t="str">
        <f>IF(AE29="","",IF(AE29&lt;0.67,"E",IF(AE29&lt;1,"D",IF(AE29&lt;1.33,"C",IF(AE29&lt;1.67,"B","A")))))</f>
        <v>A</v>
      </c>
      <c r="AF31" s="100"/>
      <c r="AG31" s="100"/>
    </row>
    <row r="32" spans="1:33">
      <c r="A32" s="544" t="s">
        <v>252</v>
      </c>
      <c r="B32" s="545"/>
      <c r="C32" s="546"/>
      <c r="D32" s="553"/>
      <c r="E32" s="554"/>
      <c r="F32" s="554"/>
      <c r="G32" s="554"/>
      <c r="H32" s="554"/>
      <c r="I32" s="554"/>
      <c r="J32" s="554"/>
      <c r="K32" s="554"/>
      <c r="L32" s="554"/>
      <c r="M32" s="554"/>
      <c r="N32" s="554"/>
      <c r="O32" s="554"/>
      <c r="P32" s="554"/>
      <c r="Q32" s="554"/>
      <c r="R32" s="554"/>
      <c r="S32" s="554"/>
      <c r="T32" s="554"/>
      <c r="U32" s="554"/>
      <c r="V32" s="554"/>
      <c r="W32" s="554"/>
      <c r="X32" s="554"/>
      <c r="Y32" s="554"/>
      <c r="Z32" s="554"/>
      <c r="AA32" s="554"/>
      <c r="AB32" s="554"/>
      <c r="AC32" s="156"/>
      <c r="AD32" s="156"/>
      <c r="AE32" s="157"/>
      <c r="AF32" s="100"/>
      <c r="AG32" s="100"/>
    </row>
    <row r="33" spans="1:33">
      <c r="A33" s="547"/>
      <c r="B33" s="548"/>
      <c r="C33" s="549"/>
      <c r="D33" s="555"/>
      <c r="E33" s="556"/>
      <c r="F33" s="556"/>
      <c r="G33" s="556"/>
      <c r="H33" s="556"/>
      <c r="I33" s="556"/>
      <c r="J33" s="556"/>
      <c r="K33" s="556"/>
      <c r="L33" s="556"/>
      <c r="M33" s="556"/>
      <c r="N33" s="556"/>
      <c r="O33" s="556"/>
      <c r="P33" s="556"/>
      <c r="Q33" s="556"/>
      <c r="R33" s="556"/>
      <c r="S33" s="556"/>
      <c r="T33" s="556"/>
      <c r="U33" s="556"/>
      <c r="V33" s="556"/>
      <c r="W33" s="556"/>
      <c r="X33" s="556"/>
      <c r="Y33" s="556"/>
      <c r="Z33" s="556"/>
      <c r="AA33" s="556"/>
      <c r="AB33" s="556"/>
      <c r="AC33" s="156"/>
      <c r="AD33" s="156"/>
      <c r="AE33" s="157"/>
      <c r="AF33" s="100"/>
      <c r="AG33" s="100"/>
    </row>
    <row r="34" spans="1:33">
      <c r="A34" s="550"/>
      <c r="B34" s="551"/>
      <c r="C34" s="552"/>
      <c r="D34" s="557"/>
      <c r="E34" s="558"/>
      <c r="F34" s="558"/>
      <c r="G34" s="558"/>
      <c r="H34" s="558"/>
      <c r="I34" s="558"/>
      <c r="J34" s="558"/>
      <c r="K34" s="558"/>
      <c r="L34" s="558"/>
      <c r="M34" s="558"/>
      <c r="N34" s="558"/>
      <c r="O34" s="558"/>
      <c r="P34" s="558"/>
      <c r="Q34" s="558"/>
      <c r="R34" s="558"/>
      <c r="S34" s="558"/>
      <c r="T34" s="558"/>
      <c r="U34" s="558"/>
      <c r="V34" s="558"/>
      <c r="W34" s="558"/>
      <c r="X34" s="558"/>
      <c r="Y34" s="558"/>
      <c r="Z34" s="558"/>
      <c r="AA34" s="558"/>
      <c r="AB34" s="558"/>
      <c r="AC34" s="158"/>
      <c r="AD34" s="158"/>
      <c r="AE34" s="159"/>
      <c r="AF34" s="100"/>
      <c r="AG34" s="100"/>
    </row>
    <row r="35" spans="1:33">
      <c r="A35" s="86"/>
      <c r="B35" s="87"/>
      <c r="C35" s="87"/>
      <c r="D35" s="87"/>
      <c r="E35" s="88"/>
      <c r="F35" s="88"/>
      <c r="G35" s="88"/>
      <c r="H35" s="88"/>
      <c r="I35" s="88"/>
      <c r="J35" s="88"/>
      <c r="K35" s="88"/>
      <c r="L35" s="88"/>
      <c r="M35" s="88"/>
      <c r="N35" s="88"/>
      <c r="O35" s="88"/>
      <c r="P35" s="88"/>
      <c r="Q35" s="88"/>
      <c r="R35" s="88"/>
      <c r="S35" s="88"/>
      <c r="T35" s="88"/>
      <c r="U35" s="88"/>
      <c r="V35" s="88"/>
      <c r="W35" s="88"/>
      <c r="X35" s="88"/>
      <c r="Y35" s="88"/>
      <c r="Z35" s="88"/>
      <c r="AA35" s="88"/>
      <c r="AB35" s="88"/>
      <c r="AC35" s="88"/>
      <c r="AD35" s="88"/>
      <c r="AE35" s="88"/>
      <c r="AF35" s="88"/>
      <c r="AG35" s="100"/>
    </row>
    <row r="36" spans="1:33" ht="15" customHeight="1">
      <c r="A36" s="89"/>
      <c r="B36" s="89" t="s">
        <v>253</v>
      </c>
      <c r="C36" s="89">
        <v>2</v>
      </c>
      <c r="D36" s="89">
        <v>3</v>
      </c>
      <c r="E36" s="89">
        <v>4</v>
      </c>
      <c r="F36" s="89">
        <v>5</v>
      </c>
      <c r="G36" s="89">
        <v>6</v>
      </c>
      <c r="H36" s="89">
        <v>7</v>
      </c>
      <c r="I36" s="89">
        <v>8</v>
      </c>
      <c r="J36" s="89">
        <v>9</v>
      </c>
      <c r="K36" s="89">
        <v>10</v>
      </c>
      <c r="L36" s="89"/>
      <c r="M36" s="89"/>
      <c r="N36" s="89"/>
      <c r="O36" s="89"/>
      <c r="P36" s="89"/>
      <c r="Q36" s="89"/>
      <c r="R36" s="89"/>
      <c r="S36" s="89"/>
      <c r="T36" s="89"/>
      <c r="U36" s="89"/>
      <c r="V36" s="89"/>
      <c r="W36" s="89"/>
      <c r="X36" s="89"/>
      <c r="Y36" s="89"/>
      <c r="Z36" s="89"/>
      <c r="AA36" s="89"/>
      <c r="AB36" s="89"/>
      <c r="AC36" s="160"/>
      <c r="AD36" s="88"/>
      <c r="AE36" s="88"/>
      <c r="AF36" s="88"/>
      <c r="AG36" s="100"/>
    </row>
    <row r="37" spans="1:33">
      <c r="A37" s="89"/>
      <c r="B37" s="89" t="s">
        <v>254</v>
      </c>
      <c r="C37" s="89">
        <v>1.1299999999999999</v>
      </c>
      <c r="D37" s="89">
        <v>1.69</v>
      </c>
      <c r="E37" s="89">
        <v>2.06</v>
      </c>
      <c r="F37" s="89">
        <v>2.33</v>
      </c>
      <c r="G37" s="89">
        <v>2.5299999999999998</v>
      </c>
      <c r="H37" s="89">
        <v>2.7</v>
      </c>
      <c r="I37" s="89">
        <v>2.85</v>
      </c>
      <c r="J37" s="89">
        <v>2.97</v>
      </c>
      <c r="K37" s="89">
        <v>3.08</v>
      </c>
      <c r="L37" s="89">
        <f>IF(M4=2,C37,IF(M4=3,D37,IF(M4=4,E37,IF(M4=5,F37,IF(M4=6,G37,H37)))))</f>
        <v>2.5299999999999998</v>
      </c>
      <c r="M37" s="89"/>
      <c r="N37" s="89"/>
      <c r="O37" s="89"/>
      <c r="P37" s="89"/>
      <c r="Q37" s="89"/>
      <c r="R37" s="89"/>
      <c r="S37" s="89"/>
      <c r="T37" s="89"/>
      <c r="U37" s="89"/>
      <c r="V37" s="89"/>
      <c r="W37" s="89"/>
      <c r="X37" s="89"/>
      <c r="Y37" s="89"/>
      <c r="Z37" s="89"/>
      <c r="AA37" s="89"/>
      <c r="AB37" s="89"/>
      <c r="AC37" s="161"/>
      <c r="AD37" s="100"/>
      <c r="AE37" s="100"/>
      <c r="AF37" s="100"/>
      <c r="AG37" s="100"/>
    </row>
    <row r="38" spans="1:33">
      <c r="A38" s="89"/>
      <c r="B38" s="90" t="s">
        <v>255</v>
      </c>
      <c r="C38" s="89">
        <v>0</v>
      </c>
      <c r="D38" s="89">
        <v>0</v>
      </c>
      <c r="E38" s="89">
        <v>0</v>
      </c>
      <c r="F38" s="89">
        <v>0</v>
      </c>
      <c r="G38" s="89">
        <v>0</v>
      </c>
      <c r="H38" s="89">
        <v>0.08</v>
      </c>
      <c r="I38" s="89">
        <v>0.14000000000000001</v>
      </c>
      <c r="J38" s="89">
        <v>0.18</v>
      </c>
      <c r="K38" s="89">
        <v>0.22</v>
      </c>
      <c r="L38" s="89">
        <f>IF(M4=7,H38,C38)</f>
        <v>0</v>
      </c>
      <c r="M38" s="89"/>
      <c r="N38" s="89"/>
      <c r="O38" s="89"/>
      <c r="P38" s="89"/>
      <c r="Q38" s="89"/>
      <c r="R38" s="89"/>
      <c r="S38" s="89"/>
      <c r="T38" s="89"/>
      <c r="U38" s="89"/>
      <c r="V38" s="89"/>
      <c r="W38" s="89"/>
      <c r="X38" s="89"/>
      <c r="Y38" s="89"/>
      <c r="Z38" s="89"/>
      <c r="AA38" s="89"/>
      <c r="AB38" s="89"/>
      <c r="AC38" s="161"/>
      <c r="AD38" s="100"/>
      <c r="AE38" s="100"/>
      <c r="AF38" s="100"/>
      <c r="AG38" s="100"/>
    </row>
    <row r="39" spans="1:33">
      <c r="A39" s="89"/>
      <c r="B39" s="89" t="s">
        <v>256</v>
      </c>
      <c r="C39" s="89">
        <v>3.27</v>
      </c>
      <c r="D39" s="89">
        <v>2.57</v>
      </c>
      <c r="E39" s="89">
        <v>2.2799999999999998</v>
      </c>
      <c r="F39" s="89">
        <v>2.11</v>
      </c>
      <c r="G39" s="91">
        <v>2</v>
      </c>
      <c r="H39" s="89">
        <v>1.92</v>
      </c>
      <c r="I39" s="89">
        <v>1.86</v>
      </c>
      <c r="J39" s="89">
        <v>1.82</v>
      </c>
      <c r="K39" s="89">
        <v>1.78</v>
      </c>
      <c r="L39" s="89">
        <f>IF(M4=2,C39,IF(M4=3,D39,IF(M4=4,E39,IF(M4=5,F39,IF(M4=6,G39,H39)))))</f>
        <v>2</v>
      </c>
      <c r="M39" s="89"/>
      <c r="N39" s="89"/>
      <c r="O39" s="89"/>
      <c r="P39" s="89"/>
      <c r="Q39" s="89"/>
      <c r="R39" s="89"/>
      <c r="S39" s="89"/>
      <c r="T39" s="89"/>
      <c r="U39" s="89"/>
      <c r="V39" s="89"/>
      <c r="W39" s="89"/>
      <c r="X39" s="89"/>
      <c r="Y39" s="89"/>
      <c r="Z39" s="89"/>
      <c r="AA39" s="89"/>
      <c r="AB39" s="89"/>
      <c r="AC39" s="161"/>
      <c r="AD39" s="100"/>
      <c r="AE39" s="100"/>
      <c r="AF39" s="100"/>
      <c r="AG39" s="100"/>
    </row>
    <row r="40" spans="1:33">
      <c r="A40" s="89"/>
      <c r="B40" s="89" t="s">
        <v>257</v>
      </c>
      <c r="C40" s="89">
        <v>1.88</v>
      </c>
      <c r="D40" s="89">
        <v>1.02</v>
      </c>
      <c r="E40" s="89">
        <v>0.73</v>
      </c>
      <c r="F40" s="89">
        <v>0.57999999999999996</v>
      </c>
      <c r="G40" s="89">
        <v>0.48</v>
      </c>
      <c r="H40" s="89">
        <v>0.42</v>
      </c>
      <c r="I40" s="89">
        <v>0.37</v>
      </c>
      <c r="J40" s="89">
        <v>0.34</v>
      </c>
      <c r="K40" s="89">
        <v>0.31</v>
      </c>
      <c r="L40" s="89">
        <f>IF(M4=2,C40,IF(M4=3,D40,IF(M4=4,E40,IF(M4=5,F40,IF(M4=6,G40,H40)))))</f>
        <v>0.48</v>
      </c>
      <c r="M40" s="89"/>
      <c r="N40" s="89"/>
      <c r="O40" s="89"/>
      <c r="P40" s="89"/>
      <c r="Q40" s="89"/>
      <c r="R40" s="89"/>
      <c r="S40" s="89"/>
      <c r="T40" s="89"/>
      <c r="U40" s="89"/>
      <c r="V40" s="89"/>
      <c r="W40" s="89"/>
      <c r="X40" s="89"/>
      <c r="Y40" s="89"/>
      <c r="Z40" s="89"/>
      <c r="AA40" s="89"/>
      <c r="AB40" s="89"/>
      <c r="AC40" s="161"/>
      <c r="AD40" s="100"/>
      <c r="AE40" s="100"/>
      <c r="AF40" s="100"/>
      <c r="AG40" s="100"/>
    </row>
    <row r="41" spans="1:33">
      <c r="A41" s="89"/>
      <c r="B41" s="89"/>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161"/>
      <c r="AD41" s="100"/>
      <c r="AE41" s="100"/>
      <c r="AF41" s="100"/>
      <c r="AG41" s="100"/>
    </row>
    <row r="42" spans="1:33">
      <c r="A42" s="89" t="s">
        <v>258</v>
      </c>
      <c r="B42" s="89"/>
      <c r="C42" s="89"/>
      <c r="D42" s="89"/>
      <c r="E42" s="90"/>
      <c r="F42" s="90"/>
      <c r="G42" s="90"/>
      <c r="H42" s="90"/>
      <c r="I42" s="90"/>
      <c r="J42" s="90"/>
      <c r="K42" s="90"/>
      <c r="L42" s="90"/>
      <c r="M42" s="90"/>
      <c r="N42" s="90"/>
      <c r="O42" s="90"/>
      <c r="P42" s="90"/>
      <c r="Q42" s="90"/>
      <c r="R42" s="90"/>
      <c r="S42" s="90"/>
      <c r="T42" s="90"/>
      <c r="U42" s="90"/>
      <c r="V42" s="90"/>
      <c r="W42" s="90"/>
      <c r="X42" s="90"/>
      <c r="Y42" s="90"/>
      <c r="Z42" s="90"/>
      <c r="AA42" s="90"/>
      <c r="AB42" s="89"/>
      <c r="AC42" s="161"/>
      <c r="AD42" s="100"/>
      <c r="AE42" s="100"/>
      <c r="AF42" s="100"/>
      <c r="AG42" s="100"/>
    </row>
    <row r="43" spans="1:33">
      <c r="A43" s="89" t="s">
        <v>259</v>
      </c>
      <c r="B43" s="92">
        <f t="shared" ref="B43:AA43" si="4">$Q$4</f>
        <v>4.2329840000000001</v>
      </c>
      <c r="C43" s="92">
        <f t="shared" si="4"/>
        <v>4.2329840000000001</v>
      </c>
      <c r="D43" s="92">
        <f t="shared" si="4"/>
        <v>4.2329840000000001</v>
      </c>
      <c r="E43" s="92">
        <f t="shared" si="4"/>
        <v>4.2329840000000001</v>
      </c>
      <c r="F43" s="92">
        <f t="shared" si="4"/>
        <v>4.2329840000000001</v>
      </c>
      <c r="G43" s="92">
        <f t="shared" si="4"/>
        <v>4.2329840000000001</v>
      </c>
      <c r="H43" s="92">
        <f t="shared" si="4"/>
        <v>4.2329840000000001</v>
      </c>
      <c r="I43" s="92">
        <f t="shared" si="4"/>
        <v>4.2329840000000001</v>
      </c>
      <c r="J43" s="92">
        <f t="shared" si="4"/>
        <v>4.2329840000000001</v>
      </c>
      <c r="K43" s="92">
        <f t="shared" si="4"/>
        <v>4.2329840000000001</v>
      </c>
      <c r="L43" s="92">
        <f t="shared" si="4"/>
        <v>4.2329840000000001</v>
      </c>
      <c r="M43" s="92">
        <f t="shared" si="4"/>
        <v>4.2329840000000001</v>
      </c>
      <c r="N43" s="92">
        <f t="shared" si="4"/>
        <v>4.2329840000000001</v>
      </c>
      <c r="O43" s="92">
        <f t="shared" si="4"/>
        <v>4.2329840000000001</v>
      </c>
      <c r="P43" s="92">
        <f t="shared" si="4"/>
        <v>4.2329840000000001</v>
      </c>
      <c r="Q43" s="92">
        <f t="shared" si="4"/>
        <v>4.2329840000000001</v>
      </c>
      <c r="R43" s="92">
        <f t="shared" si="4"/>
        <v>4.2329840000000001</v>
      </c>
      <c r="S43" s="92">
        <f t="shared" si="4"/>
        <v>4.2329840000000001</v>
      </c>
      <c r="T43" s="92">
        <f t="shared" si="4"/>
        <v>4.2329840000000001</v>
      </c>
      <c r="U43" s="92">
        <f t="shared" si="4"/>
        <v>4.2329840000000001</v>
      </c>
      <c r="V43" s="92">
        <f t="shared" si="4"/>
        <v>4.2329840000000001</v>
      </c>
      <c r="W43" s="92">
        <f t="shared" si="4"/>
        <v>4.2329840000000001</v>
      </c>
      <c r="X43" s="92">
        <f t="shared" si="4"/>
        <v>4.2329840000000001</v>
      </c>
      <c r="Y43" s="92">
        <f t="shared" si="4"/>
        <v>4.2329840000000001</v>
      </c>
      <c r="Z43" s="92">
        <f t="shared" si="4"/>
        <v>4.2329840000000001</v>
      </c>
      <c r="AA43" s="92">
        <f t="shared" si="4"/>
        <v>4.2329840000000001</v>
      </c>
      <c r="AB43" s="89"/>
      <c r="AC43" s="162"/>
      <c r="AD43" s="100"/>
      <c r="AE43" s="100"/>
      <c r="AF43" s="100"/>
      <c r="AG43" s="100"/>
    </row>
    <row r="44" spans="1:33">
      <c r="A44" s="89" t="s">
        <v>260</v>
      </c>
      <c r="B44" s="93">
        <f t="shared" ref="B44:AA44" si="5">$Q$5</f>
        <v>4.1989999999999998</v>
      </c>
      <c r="C44" s="93">
        <f t="shared" si="5"/>
        <v>4.1989999999999998</v>
      </c>
      <c r="D44" s="93">
        <f t="shared" si="5"/>
        <v>4.1989999999999998</v>
      </c>
      <c r="E44" s="93">
        <f t="shared" si="5"/>
        <v>4.1989999999999998</v>
      </c>
      <c r="F44" s="93">
        <f t="shared" si="5"/>
        <v>4.1989999999999998</v>
      </c>
      <c r="G44" s="93">
        <f t="shared" si="5"/>
        <v>4.1989999999999998</v>
      </c>
      <c r="H44" s="93">
        <f t="shared" si="5"/>
        <v>4.1989999999999998</v>
      </c>
      <c r="I44" s="93">
        <f t="shared" si="5"/>
        <v>4.1989999999999998</v>
      </c>
      <c r="J44" s="93">
        <f t="shared" si="5"/>
        <v>4.1989999999999998</v>
      </c>
      <c r="K44" s="93">
        <f t="shared" si="5"/>
        <v>4.1989999999999998</v>
      </c>
      <c r="L44" s="93">
        <f t="shared" si="5"/>
        <v>4.1989999999999998</v>
      </c>
      <c r="M44" s="93">
        <f t="shared" si="5"/>
        <v>4.1989999999999998</v>
      </c>
      <c r="N44" s="93">
        <f t="shared" si="5"/>
        <v>4.1989999999999998</v>
      </c>
      <c r="O44" s="93">
        <f t="shared" si="5"/>
        <v>4.1989999999999998</v>
      </c>
      <c r="P44" s="93">
        <f t="shared" si="5"/>
        <v>4.1989999999999998</v>
      </c>
      <c r="Q44" s="93">
        <f t="shared" si="5"/>
        <v>4.1989999999999998</v>
      </c>
      <c r="R44" s="93">
        <f t="shared" si="5"/>
        <v>4.1989999999999998</v>
      </c>
      <c r="S44" s="93">
        <f t="shared" si="5"/>
        <v>4.1989999999999998</v>
      </c>
      <c r="T44" s="93">
        <f t="shared" si="5"/>
        <v>4.1989999999999998</v>
      </c>
      <c r="U44" s="93">
        <f t="shared" si="5"/>
        <v>4.1989999999999998</v>
      </c>
      <c r="V44" s="93">
        <f t="shared" si="5"/>
        <v>4.1989999999999998</v>
      </c>
      <c r="W44" s="93">
        <f t="shared" si="5"/>
        <v>4.1989999999999998</v>
      </c>
      <c r="X44" s="93">
        <f t="shared" si="5"/>
        <v>4.1989999999999998</v>
      </c>
      <c r="Y44" s="93">
        <f t="shared" si="5"/>
        <v>4.1989999999999998</v>
      </c>
      <c r="Z44" s="93">
        <f t="shared" si="5"/>
        <v>4.1989999999999998</v>
      </c>
      <c r="AA44" s="93">
        <f t="shared" si="5"/>
        <v>4.1989999999999998</v>
      </c>
      <c r="AB44" s="89"/>
      <c r="AC44" s="162"/>
      <c r="AD44" s="100"/>
      <c r="AE44" s="100"/>
      <c r="AF44" s="100"/>
      <c r="AG44" s="100"/>
    </row>
    <row r="45" spans="1:33">
      <c r="A45" s="89" t="s">
        <v>261</v>
      </c>
      <c r="B45" s="94">
        <f t="shared" ref="B45:AA45" si="6">$Q$6</f>
        <v>4.1650159999999996</v>
      </c>
      <c r="C45" s="94">
        <f t="shared" si="6"/>
        <v>4.1650159999999996</v>
      </c>
      <c r="D45" s="94">
        <f t="shared" si="6"/>
        <v>4.1650159999999996</v>
      </c>
      <c r="E45" s="94">
        <f t="shared" si="6"/>
        <v>4.1650159999999996</v>
      </c>
      <c r="F45" s="94">
        <f t="shared" si="6"/>
        <v>4.1650159999999996</v>
      </c>
      <c r="G45" s="94">
        <f t="shared" si="6"/>
        <v>4.1650159999999996</v>
      </c>
      <c r="H45" s="94">
        <f t="shared" si="6"/>
        <v>4.1650159999999996</v>
      </c>
      <c r="I45" s="94">
        <f t="shared" si="6"/>
        <v>4.1650159999999996</v>
      </c>
      <c r="J45" s="94">
        <f t="shared" si="6"/>
        <v>4.1650159999999996</v>
      </c>
      <c r="K45" s="94">
        <f t="shared" si="6"/>
        <v>4.1650159999999996</v>
      </c>
      <c r="L45" s="94">
        <f t="shared" si="6"/>
        <v>4.1650159999999996</v>
      </c>
      <c r="M45" s="94">
        <f t="shared" si="6"/>
        <v>4.1650159999999996</v>
      </c>
      <c r="N45" s="94">
        <f t="shared" si="6"/>
        <v>4.1650159999999996</v>
      </c>
      <c r="O45" s="94">
        <f t="shared" si="6"/>
        <v>4.1650159999999996</v>
      </c>
      <c r="P45" s="94">
        <f t="shared" si="6"/>
        <v>4.1650159999999996</v>
      </c>
      <c r="Q45" s="94">
        <f t="shared" si="6"/>
        <v>4.1650159999999996</v>
      </c>
      <c r="R45" s="94">
        <f t="shared" si="6"/>
        <v>4.1650159999999996</v>
      </c>
      <c r="S45" s="94">
        <f t="shared" si="6"/>
        <v>4.1650159999999996</v>
      </c>
      <c r="T45" s="94">
        <f t="shared" si="6"/>
        <v>4.1650159999999996</v>
      </c>
      <c r="U45" s="94">
        <f t="shared" si="6"/>
        <v>4.1650159999999996</v>
      </c>
      <c r="V45" s="94">
        <f t="shared" si="6"/>
        <v>4.1650159999999996</v>
      </c>
      <c r="W45" s="94">
        <f t="shared" si="6"/>
        <v>4.1650159999999996</v>
      </c>
      <c r="X45" s="94">
        <f t="shared" si="6"/>
        <v>4.1650159999999996</v>
      </c>
      <c r="Y45" s="94">
        <f t="shared" si="6"/>
        <v>4.1650159999999996</v>
      </c>
      <c r="Z45" s="94">
        <f t="shared" si="6"/>
        <v>4.1650159999999996</v>
      </c>
      <c r="AA45" s="94">
        <f t="shared" si="6"/>
        <v>4.1650159999999996</v>
      </c>
      <c r="AB45" s="163" t="e">
        <f>SUM(AB46:AB51)</f>
        <v>#REF!</v>
      </c>
      <c r="AC45" s="162"/>
      <c r="AD45" s="100"/>
      <c r="AE45" s="100"/>
      <c r="AF45" s="100"/>
      <c r="AG45" s="100"/>
    </row>
    <row r="46" spans="1:33">
      <c r="A46" s="89"/>
      <c r="B46" s="92">
        <f t="shared" ref="B46:AA48" si="7">(C9)*(C9)</f>
        <v>18.489999999999998</v>
      </c>
      <c r="C46" s="92">
        <f t="shared" si="7"/>
        <v>18.5761</v>
      </c>
      <c r="D46" s="92">
        <f t="shared" si="7"/>
        <v>18.5761</v>
      </c>
      <c r="E46" s="92">
        <f t="shared" si="7"/>
        <v>18.748899999999999</v>
      </c>
      <c r="F46" s="92">
        <f t="shared" si="7"/>
        <v>18.5761</v>
      </c>
      <c r="G46" s="92">
        <f t="shared" si="7"/>
        <v>18.4041</v>
      </c>
      <c r="H46" s="92">
        <f t="shared" si="7"/>
        <v>18.662400000000002</v>
      </c>
      <c r="I46" s="92">
        <f t="shared" si="7"/>
        <v>18.489999999999998</v>
      </c>
      <c r="J46" s="92">
        <f t="shared" si="7"/>
        <v>18.4041</v>
      </c>
      <c r="K46" s="92">
        <f t="shared" si="7"/>
        <v>18.4041</v>
      </c>
      <c r="L46" s="92">
        <f t="shared" si="7"/>
        <v>0</v>
      </c>
      <c r="M46" s="92">
        <f t="shared" si="7"/>
        <v>0</v>
      </c>
      <c r="N46" s="92">
        <f t="shared" si="7"/>
        <v>0</v>
      </c>
      <c r="O46" s="92">
        <f t="shared" si="7"/>
        <v>0</v>
      </c>
      <c r="P46" s="92">
        <f t="shared" si="7"/>
        <v>0</v>
      </c>
      <c r="Q46" s="92">
        <f t="shared" si="7"/>
        <v>0</v>
      </c>
      <c r="R46" s="92">
        <f t="shared" si="7"/>
        <v>0</v>
      </c>
      <c r="S46" s="92">
        <f t="shared" si="7"/>
        <v>0</v>
      </c>
      <c r="T46" s="92">
        <f t="shared" si="7"/>
        <v>0</v>
      </c>
      <c r="U46" s="92">
        <f t="shared" si="7"/>
        <v>0</v>
      </c>
      <c r="V46" s="92">
        <f t="shared" si="7"/>
        <v>0</v>
      </c>
      <c r="W46" s="92">
        <f t="shared" si="7"/>
        <v>0</v>
      </c>
      <c r="X46" s="92">
        <f t="shared" si="7"/>
        <v>0</v>
      </c>
      <c r="Y46" s="92">
        <f t="shared" si="7"/>
        <v>0</v>
      </c>
      <c r="Z46" s="92">
        <f t="shared" si="7"/>
        <v>0</v>
      </c>
      <c r="AA46" s="92">
        <f t="shared" si="7"/>
        <v>0</v>
      </c>
      <c r="AB46" s="163">
        <f t="shared" ref="AB46:AB51" si="8">SUM(B46:AA46)</f>
        <v>185.33189999999999</v>
      </c>
      <c r="AC46" s="162"/>
      <c r="AD46" s="100"/>
      <c r="AE46" s="100"/>
      <c r="AF46" s="100"/>
      <c r="AG46" s="100"/>
    </row>
    <row r="47" spans="1:33">
      <c r="A47" s="89"/>
      <c r="B47" s="92">
        <f t="shared" si="7"/>
        <v>17.305599999999998</v>
      </c>
      <c r="C47" s="92">
        <f t="shared" si="7"/>
        <v>17.808399999999999</v>
      </c>
      <c r="D47" s="92">
        <f t="shared" si="7"/>
        <v>17.2225</v>
      </c>
      <c r="E47" s="92">
        <f t="shared" si="7"/>
        <v>17.056899999999999</v>
      </c>
      <c r="F47" s="92">
        <f t="shared" si="7"/>
        <v>17.056899999999999</v>
      </c>
      <c r="G47" s="92">
        <f t="shared" si="7"/>
        <v>16.892099999999999</v>
      </c>
      <c r="H47" s="92">
        <f t="shared" si="7"/>
        <v>17.3889</v>
      </c>
      <c r="I47" s="92">
        <f t="shared" si="7"/>
        <v>17.139600000000002</v>
      </c>
      <c r="J47" s="92">
        <f t="shared" si="7"/>
        <v>17.4724</v>
      </c>
      <c r="K47" s="92">
        <f t="shared" si="7"/>
        <v>17.2225</v>
      </c>
      <c r="L47" s="92">
        <f t="shared" si="7"/>
        <v>0</v>
      </c>
      <c r="M47" s="92">
        <f t="shared" si="7"/>
        <v>0</v>
      </c>
      <c r="N47" s="92">
        <f t="shared" si="7"/>
        <v>0</v>
      </c>
      <c r="O47" s="92">
        <f t="shared" si="7"/>
        <v>0</v>
      </c>
      <c r="P47" s="92">
        <f t="shared" si="7"/>
        <v>0</v>
      </c>
      <c r="Q47" s="92">
        <f t="shared" si="7"/>
        <v>0</v>
      </c>
      <c r="R47" s="92">
        <f t="shared" si="7"/>
        <v>0</v>
      </c>
      <c r="S47" s="92">
        <f t="shared" si="7"/>
        <v>0</v>
      </c>
      <c r="T47" s="92">
        <f t="shared" si="7"/>
        <v>0</v>
      </c>
      <c r="U47" s="92">
        <f t="shared" si="7"/>
        <v>0</v>
      </c>
      <c r="V47" s="92">
        <f t="shared" si="7"/>
        <v>0</v>
      </c>
      <c r="W47" s="92">
        <f t="shared" si="7"/>
        <v>0</v>
      </c>
      <c r="X47" s="92">
        <f t="shared" si="7"/>
        <v>0</v>
      </c>
      <c r="Y47" s="92">
        <f t="shared" si="7"/>
        <v>0</v>
      </c>
      <c r="Z47" s="92">
        <f t="shared" si="7"/>
        <v>0</v>
      </c>
      <c r="AA47" s="92">
        <f t="shared" si="7"/>
        <v>0</v>
      </c>
      <c r="AB47" s="163">
        <f t="shared" si="8"/>
        <v>172.5658</v>
      </c>
      <c r="AC47" s="162"/>
      <c r="AD47" s="100"/>
      <c r="AE47" s="100"/>
      <c r="AF47" s="100"/>
      <c r="AG47" s="100"/>
    </row>
    <row r="48" spans="1:33">
      <c r="A48" s="89"/>
      <c r="B48" s="92">
        <f t="shared" si="7"/>
        <v>17.056899999999999</v>
      </c>
      <c r="C48" s="92">
        <f t="shared" si="7"/>
        <v>16.892099999999999</v>
      </c>
      <c r="D48" s="92">
        <f t="shared" si="7"/>
        <v>16.974399999999999</v>
      </c>
      <c r="E48" s="92">
        <f t="shared" si="7"/>
        <v>17.056899999999999</v>
      </c>
      <c r="F48" s="92">
        <f t="shared" si="7"/>
        <v>17.056899999999999</v>
      </c>
      <c r="G48" s="92">
        <f t="shared" si="7"/>
        <v>17.056899999999999</v>
      </c>
      <c r="H48" s="92">
        <f t="shared" si="7"/>
        <v>16.892099999999999</v>
      </c>
      <c r="I48" s="92">
        <f t="shared" si="7"/>
        <v>17.139600000000002</v>
      </c>
      <c r="J48" s="92">
        <f t="shared" si="7"/>
        <v>17.7241</v>
      </c>
      <c r="K48" s="92">
        <f t="shared" si="7"/>
        <v>17.3889</v>
      </c>
      <c r="L48" s="92">
        <f t="shared" si="7"/>
        <v>0</v>
      </c>
      <c r="M48" s="92">
        <f t="shared" si="7"/>
        <v>0</v>
      </c>
      <c r="N48" s="92">
        <f t="shared" si="7"/>
        <v>0</v>
      </c>
      <c r="O48" s="92">
        <f t="shared" si="7"/>
        <v>0</v>
      </c>
      <c r="P48" s="92">
        <f t="shared" si="7"/>
        <v>0</v>
      </c>
      <c r="Q48" s="92">
        <f t="shared" si="7"/>
        <v>0</v>
      </c>
      <c r="R48" s="92">
        <f t="shared" si="7"/>
        <v>0</v>
      </c>
      <c r="S48" s="92">
        <f t="shared" si="7"/>
        <v>0</v>
      </c>
      <c r="T48" s="92">
        <f t="shared" si="7"/>
        <v>0</v>
      </c>
      <c r="U48" s="92">
        <f t="shared" si="7"/>
        <v>0</v>
      </c>
      <c r="V48" s="92">
        <f t="shared" si="7"/>
        <v>0</v>
      </c>
      <c r="W48" s="92">
        <f t="shared" si="7"/>
        <v>0</v>
      </c>
      <c r="X48" s="92">
        <f t="shared" si="7"/>
        <v>0</v>
      </c>
      <c r="Y48" s="92">
        <f t="shared" si="7"/>
        <v>0</v>
      </c>
      <c r="Z48" s="92">
        <f t="shared" si="7"/>
        <v>0</v>
      </c>
      <c r="AA48" s="92">
        <f t="shared" si="7"/>
        <v>0</v>
      </c>
      <c r="AB48" s="163">
        <f t="shared" si="8"/>
        <v>171.2388</v>
      </c>
      <c r="AC48" s="162"/>
      <c r="AD48" s="100"/>
      <c r="AE48" s="100"/>
      <c r="AF48" s="100"/>
      <c r="AG48" s="100"/>
    </row>
    <row r="49" spans="1:33">
      <c r="A49" s="89"/>
      <c r="B49" s="92">
        <f t="shared" ref="B49:AA49" si="9">(C13)*(C13)</f>
        <v>17.64</v>
      </c>
      <c r="C49" s="92">
        <f t="shared" si="9"/>
        <v>17.3889</v>
      </c>
      <c r="D49" s="92">
        <f t="shared" si="9"/>
        <v>17.3889</v>
      </c>
      <c r="E49" s="92">
        <f t="shared" si="9"/>
        <v>17.2225</v>
      </c>
      <c r="F49" s="92">
        <f t="shared" si="9"/>
        <v>17.7241</v>
      </c>
      <c r="G49" s="92">
        <f t="shared" si="9"/>
        <v>17.7241</v>
      </c>
      <c r="H49" s="92">
        <f t="shared" si="9"/>
        <v>17.305599999999998</v>
      </c>
      <c r="I49" s="92">
        <f t="shared" si="9"/>
        <v>17.7241</v>
      </c>
      <c r="J49" s="92">
        <f t="shared" si="9"/>
        <v>17.556100000000001</v>
      </c>
      <c r="K49" s="92">
        <f t="shared" si="9"/>
        <v>17.139600000000002</v>
      </c>
      <c r="L49" s="92">
        <f t="shared" si="9"/>
        <v>0</v>
      </c>
      <c r="M49" s="92">
        <f t="shared" si="9"/>
        <v>0</v>
      </c>
      <c r="N49" s="92">
        <f t="shared" si="9"/>
        <v>0</v>
      </c>
      <c r="O49" s="92">
        <f t="shared" si="9"/>
        <v>0</v>
      </c>
      <c r="P49" s="92">
        <f t="shared" si="9"/>
        <v>0</v>
      </c>
      <c r="Q49" s="92">
        <f t="shared" si="9"/>
        <v>0</v>
      </c>
      <c r="R49" s="92">
        <f t="shared" si="9"/>
        <v>0</v>
      </c>
      <c r="S49" s="92">
        <f t="shared" si="9"/>
        <v>0</v>
      </c>
      <c r="T49" s="92">
        <f t="shared" si="9"/>
        <v>0</v>
      </c>
      <c r="U49" s="92">
        <f t="shared" si="9"/>
        <v>0</v>
      </c>
      <c r="V49" s="92">
        <f t="shared" si="9"/>
        <v>0</v>
      </c>
      <c r="W49" s="92">
        <f t="shared" si="9"/>
        <v>0</v>
      </c>
      <c r="X49" s="92">
        <f t="shared" si="9"/>
        <v>0</v>
      </c>
      <c r="Y49" s="92">
        <f t="shared" si="9"/>
        <v>0</v>
      </c>
      <c r="Z49" s="92">
        <f t="shared" si="9"/>
        <v>0</v>
      </c>
      <c r="AA49" s="92">
        <f t="shared" si="9"/>
        <v>0</v>
      </c>
      <c r="AB49" s="163">
        <f t="shared" si="8"/>
        <v>174.81389999999999</v>
      </c>
      <c r="AC49" s="162"/>
      <c r="AD49" s="100"/>
      <c r="AE49" s="100"/>
      <c r="AF49" s="100"/>
      <c r="AG49" s="100"/>
    </row>
    <row r="50" spans="1:33">
      <c r="A50" s="89"/>
      <c r="B50" s="92" t="e">
        <f>(#REF!)*(#REF!)</f>
        <v>#REF!</v>
      </c>
      <c r="C50" s="92" t="e">
        <f>(#REF!)*(#REF!)</f>
        <v>#REF!</v>
      </c>
      <c r="D50" s="92" t="e">
        <f>(#REF!)*(#REF!)</f>
        <v>#REF!</v>
      </c>
      <c r="E50" s="92" t="e">
        <f>(#REF!)*(#REF!)</f>
        <v>#REF!</v>
      </c>
      <c r="F50" s="92" t="e">
        <f>(#REF!)*(#REF!)</f>
        <v>#REF!</v>
      </c>
      <c r="G50" s="92" t="e">
        <f>(#REF!)*(#REF!)</f>
        <v>#REF!</v>
      </c>
      <c r="H50" s="92" t="e">
        <f>(#REF!)*(#REF!)</f>
        <v>#REF!</v>
      </c>
      <c r="I50" s="92" t="e">
        <f>(#REF!)*(#REF!)</f>
        <v>#REF!</v>
      </c>
      <c r="J50" s="92" t="e">
        <f>(#REF!)*(#REF!)</f>
        <v>#REF!</v>
      </c>
      <c r="K50" s="92" t="e">
        <f>(#REF!)*(#REF!)</f>
        <v>#REF!</v>
      </c>
      <c r="L50" s="92" t="e">
        <f>(#REF!)*(#REF!)</f>
        <v>#REF!</v>
      </c>
      <c r="M50" s="92" t="e">
        <f>(#REF!)*(#REF!)</f>
        <v>#REF!</v>
      </c>
      <c r="N50" s="92" t="e">
        <f>(#REF!)*(#REF!)</f>
        <v>#REF!</v>
      </c>
      <c r="O50" s="92" t="e">
        <f>(#REF!)*(#REF!)</f>
        <v>#REF!</v>
      </c>
      <c r="P50" s="92" t="e">
        <f>(#REF!)*(#REF!)</f>
        <v>#REF!</v>
      </c>
      <c r="Q50" s="92" t="e">
        <f>(#REF!)*(#REF!)</f>
        <v>#REF!</v>
      </c>
      <c r="R50" s="92" t="e">
        <f>(#REF!)*(#REF!)</f>
        <v>#REF!</v>
      </c>
      <c r="S50" s="92" t="e">
        <f>(#REF!)*(#REF!)</f>
        <v>#REF!</v>
      </c>
      <c r="T50" s="92" t="e">
        <f>(#REF!)*(#REF!)</f>
        <v>#REF!</v>
      </c>
      <c r="U50" s="92" t="e">
        <f>(#REF!)*(#REF!)</f>
        <v>#REF!</v>
      </c>
      <c r="V50" s="92" t="e">
        <f>(#REF!)*(#REF!)</f>
        <v>#REF!</v>
      </c>
      <c r="W50" s="92" t="e">
        <f>(#REF!)*(#REF!)</f>
        <v>#REF!</v>
      </c>
      <c r="X50" s="92" t="e">
        <f>(#REF!)*(#REF!)</f>
        <v>#REF!</v>
      </c>
      <c r="Y50" s="92" t="e">
        <f>(#REF!)*(#REF!)</f>
        <v>#REF!</v>
      </c>
      <c r="Z50" s="92" t="e">
        <f>(#REF!)*(#REF!)</f>
        <v>#REF!</v>
      </c>
      <c r="AA50" s="92" t="e">
        <f>(#REF!)*(#REF!)</f>
        <v>#REF!</v>
      </c>
      <c r="AB50" s="163" t="e">
        <f t="shared" si="8"/>
        <v>#REF!</v>
      </c>
      <c r="AC50" s="162"/>
      <c r="AD50" s="100"/>
      <c r="AE50" s="100"/>
      <c r="AF50" s="100"/>
      <c r="AG50" s="100"/>
    </row>
    <row r="51" spans="1:33">
      <c r="A51" s="89"/>
      <c r="B51" s="92">
        <f t="shared" ref="B51:AA51" si="10">(C14)*(C14)</f>
        <v>17.305599999999998</v>
      </c>
      <c r="C51" s="92">
        <f t="shared" si="10"/>
        <v>17.3889</v>
      </c>
      <c r="D51" s="92">
        <f t="shared" si="10"/>
        <v>17.556100000000001</v>
      </c>
      <c r="E51" s="92">
        <f t="shared" si="10"/>
        <v>17.305599999999998</v>
      </c>
      <c r="F51" s="92">
        <f t="shared" si="10"/>
        <v>17.892900000000001</v>
      </c>
      <c r="G51" s="92">
        <f t="shared" si="10"/>
        <v>17.3889</v>
      </c>
      <c r="H51" s="92">
        <f t="shared" si="10"/>
        <v>17.3889</v>
      </c>
      <c r="I51" s="92">
        <f t="shared" si="10"/>
        <v>17.3889</v>
      </c>
      <c r="J51" s="92">
        <f t="shared" si="10"/>
        <v>17.305599999999998</v>
      </c>
      <c r="K51" s="92">
        <f t="shared" si="10"/>
        <v>17.2225</v>
      </c>
      <c r="L51" s="92">
        <f t="shared" si="10"/>
        <v>0</v>
      </c>
      <c r="M51" s="92">
        <f t="shared" si="10"/>
        <v>0</v>
      </c>
      <c r="N51" s="92">
        <f t="shared" si="10"/>
        <v>0</v>
      </c>
      <c r="O51" s="92">
        <f t="shared" si="10"/>
        <v>0</v>
      </c>
      <c r="P51" s="92">
        <f t="shared" si="10"/>
        <v>0</v>
      </c>
      <c r="Q51" s="92">
        <f t="shared" si="10"/>
        <v>0</v>
      </c>
      <c r="R51" s="92">
        <f t="shared" si="10"/>
        <v>0</v>
      </c>
      <c r="S51" s="92">
        <f t="shared" si="10"/>
        <v>0</v>
      </c>
      <c r="T51" s="92">
        <f t="shared" si="10"/>
        <v>0</v>
      </c>
      <c r="U51" s="92">
        <f t="shared" si="10"/>
        <v>0</v>
      </c>
      <c r="V51" s="92">
        <f t="shared" si="10"/>
        <v>0</v>
      </c>
      <c r="W51" s="92">
        <f t="shared" si="10"/>
        <v>0</v>
      </c>
      <c r="X51" s="92">
        <f t="shared" si="10"/>
        <v>0</v>
      </c>
      <c r="Y51" s="92">
        <f t="shared" si="10"/>
        <v>0</v>
      </c>
      <c r="Z51" s="92">
        <f t="shared" si="10"/>
        <v>0</v>
      </c>
      <c r="AA51" s="92">
        <f t="shared" si="10"/>
        <v>0</v>
      </c>
      <c r="AB51" s="163">
        <f t="shared" si="8"/>
        <v>174.1439</v>
      </c>
      <c r="AC51" s="162"/>
      <c r="AD51" s="100"/>
      <c r="AE51" s="100"/>
      <c r="AF51" s="100"/>
      <c r="AG51" s="100"/>
    </row>
    <row r="52" spans="1:33">
      <c r="A52" s="89" t="s">
        <v>191</v>
      </c>
      <c r="B52" s="95"/>
      <c r="C52" s="95"/>
      <c r="D52" s="95"/>
      <c r="E52" s="96"/>
      <c r="F52" s="96"/>
      <c r="G52" s="96"/>
      <c r="H52" s="96"/>
      <c r="I52" s="96"/>
      <c r="J52" s="96"/>
      <c r="K52" s="96"/>
      <c r="L52" s="96"/>
      <c r="M52" s="96"/>
      <c r="N52" s="96"/>
      <c r="O52" s="96"/>
      <c r="P52" s="96"/>
      <c r="Q52" s="96"/>
      <c r="R52" s="96"/>
      <c r="S52" s="96"/>
      <c r="T52" s="96"/>
      <c r="U52" s="96"/>
      <c r="V52" s="96"/>
      <c r="W52" s="96"/>
      <c r="X52" s="96"/>
      <c r="Y52" s="96"/>
      <c r="Z52" s="96"/>
      <c r="AA52" s="96"/>
      <c r="AB52" s="89"/>
      <c r="AC52" s="162"/>
      <c r="AD52" s="100"/>
      <c r="AE52" s="100"/>
      <c r="AF52" s="100"/>
      <c r="AG52" s="100"/>
    </row>
    <row r="53" spans="1:33">
      <c r="A53" s="89" t="s">
        <v>259</v>
      </c>
      <c r="B53" s="92">
        <f t="shared" ref="B53:AA53" si="11">$S$4</f>
        <v>0.1416</v>
      </c>
      <c r="C53" s="92">
        <f t="shared" si="11"/>
        <v>0.1416</v>
      </c>
      <c r="D53" s="92">
        <f t="shared" si="11"/>
        <v>0.1416</v>
      </c>
      <c r="E53" s="92">
        <f t="shared" si="11"/>
        <v>0.1416</v>
      </c>
      <c r="F53" s="92">
        <f t="shared" si="11"/>
        <v>0.1416</v>
      </c>
      <c r="G53" s="92">
        <f t="shared" si="11"/>
        <v>0.1416</v>
      </c>
      <c r="H53" s="92">
        <f t="shared" si="11"/>
        <v>0.1416</v>
      </c>
      <c r="I53" s="92">
        <f t="shared" si="11"/>
        <v>0.1416</v>
      </c>
      <c r="J53" s="92">
        <f t="shared" si="11"/>
        <v>0.1416</v>
      </c>
      <c r="K53" s="92">
        <f t="shared" si="11"/>
        <v>0.1416</v>
      </c>
      <c r="L53" s="92">
        <f t="shared" si="11"/>
        <v>0.1416</v>
      </c>
      <c r="M53" s="92">
        <f t="shared" si="11"/>
        <v>0.1416</v>
      </c>
      <c r="N53" s="92">
        <f t="shared" si="11"/>
        <v>0.1416</v>
      </c>
      <c r="O53" s="92">
        <f t="shared" si="11"/>
        <v>0.1416</v>
      </c>
      <c r="P53" s="92">
        <f t="shared" si="11"/>
        <v>0.1416</v>
      </c>
      <c r="Q53" s="92">
        <f t="shared" si="11"/>
        <v>0.1416</v>
      </c>
      <c r="R53" s="92">
        <f t="shared" si="11"/>
        <v>0.1416</v>
      </c>
      <c r="S53" s="92">
        <f t="shared" si="11"/>
        <v>0.1416</v>
      </c>
      <c r="T53" s="92">
        <f t="shared" si="11"/>
        <v>0.1416</v>
      </c>
      <c r="U53" s="92">
        <f t="shared" si="11"/>
        <v>0.1416</v>
      </c>
      <c r="V53" s="92">
        <f t="shared" si="11"/>
        <v>0.1416</v>
      </c>
      <c r="W53" s="92">
        <f t="shared" si="11"/>
        <v>0.1416</v>
      </c>
      <c r="X53" s="92">
        <f t="shared" si="11"/>
        <v>0.1416</v>
      </c>
      <c r="Y53" s="92">
        <f t="shared" si="11"/>
        <v>0.1416</v>
      </c>
      <c r="Z53" s="92">
        <f t="shared" si="11"/>
        <v>0.1416</v>
      </c>
      <c r="AA53" s="92">
        <f t="shared" si="11"/>
        <v>0.1416</v>
      </c>
      <c r="AB53" s="89"/>
      <c r="AC53" s="162"/>
      <c r="AD53" s="100"/>
      <c r="AE53" s="100"/>
      <c r="AF53" s="100"/>
      <c r="AG53" s="100"/>
    </row>
    <row r="54" spans="1:33">
      <c r="A54" s="89" t="s">
        <v>260</v>
      </c>
      <c r="B54" s="93">
        <f t="shared" ref="B54:AA54" si="12">$S$5</f>
        <v>7.0799999999999905E-2</v>
      </c>
      <c r="C54" s="93">
        <f t="shared" si="12"/>
        <v>7.0799999999999905E-2</v>
      </c>
      <c r="D54" s="93">
        <f t="shared" si="12"/>
        <v>7.0799999999999905E-2</v>
      </c>
      <c r="E54" s="93">
        <f t="shared" si="12"/>
        <v>7.0799999999999905E-2</v>
      </c>
      <c r="F54" s="93">
        <f t="shared" si="12"/>
        <v>7.0799999999999905E-2</v>
      </c>
      <c r="G54" s="93">
        <f t="shared" si="12"/>
        <v>7.0799999999999905E-2</v>
      </c>
      <c r="H54" s="93">
        <f t="shared" si="12"/>
        <v>7.0799999999999905E-2</v>
      </c>
      <c r="I54" s="93">
        <f t="shared" si="12"/>
        <v>7.0799999999999905E-2</v>
      </c>
      <c r="J54" s="93">
        <f t="shared" si="12"/>
        <v>7.0799999999999905E-2</v>
      </c>
      <c r="K54" s="93">
        <f t="shared" si="12"/>
        <v>7.0799999999999905E-2</v>
      </c>
      <c r="L54" s="93">
        <f t="shared" si="12"/>
        <v>7.0799999999999905E-2</v>
      </c>
      <c r="M54" s="93">
        <f t="shared" si="12"/>
        <v>7.0799999999999905E-2</v>
      </c>
      <c r="N54" s="93">
        <f t="shared" si="12"/>
        <v>7.0799999999999905E-2</v>
      </c>
      <c r="O54" s="93">
        <f t="shared" si="12"/>
        <v>7.0799999999999905E-2</v>
      </c>
      <c r="P54" s="93">
        <f t="shared" si="12"/>
        <v>7.0799999999999905E-2</v>
      </c>
      <c r="Q54" s="93">
        <f t="shared" si="12"/>
        <v>7.0799999999999905E-2</v>
      </c>
      <c r="R54" s="93">
        <f t="shared" si="12"/>
        <v>7.0799999999999905E-2</v>
      </c>
      <c r="S54" s="93">
        <f t="shared" si="12"/>
        <v>7.0799999999999905E-2</v>
      </c>
      <c r="T54" s="93">
        <f t="shared" si="12"/>
        <v>7.0799999999999905E-2</v>
      </c>
      <c r="U54" s="93">
        <f t="shared" si="12"/>
        <v>7.0799999999999905E-2</v>
      </c>
      <c r="V54" s="93">
        <f t="shared" si="12"/>
        <v>7.0799999999999905E-2</v>
      </c>
      <c r="W54" s="93">
        <f t="shared" si="12"/>
        <v>7.0799999999999905E-2</v>
      </c>
      <c r="X54" s="93">
        <f t="shared" si="12"/>
        <v>7.0799999999999905E-2</v>
      </c>
      <c r="Y54" s="93">
        <f t="shared" si="12"/>
        <v>7.0799999999999905E-2</v>
      </c>
      <c r="Z54" s="93">
        <f t="shared" si="12"/>
        <v>7.0799999999999905E-2</v>
      </c>
      <c r="AA54" s="93">
        <f t="shared" si="12"/>
        <v>7.0799999999999905E-2</v>
      </c>
      <c r="AB54" s="89"/>
      <c r="AC54" s="162"/>
      <c r="AD54" s="100"/>
      <c r="AE54" s="100"/>
      <c r="AF54" s="100"/>
      <c r="AG54" s="100"/>
    </row>
    <row r="55" spans="1:33">
      <c r="A55" s="89" t="s">
        <v>261</v>
      </c>
      <c r="B55" s="94">
        <f t="shared" ref="B55:AA55" si="13">$S$6</f>
        <v>0</v>
      </c>
      <c r="C55" s="94">
        <f t="shared" si="13"/>
        <v>0</v>
      </c>
      <c r="D55" s="94">
        <f t="shared" si="13"/>
        <v>0</v>
      </c>
      <c r="E55" s="94">
        <f t="shared" si="13"/>
        <v>0</v>
      </c>
      <c r="F55" s="94">
        <f t="shared" si="13"/>
        <v>0</v>
      </c>
      <c r="G55" s="94">
        <f t="shared" si="13"/>
        <v>0</v>
      </c>
      <c r="H55" s="94">
        <f t="shared" si="13"/>
        <v>0</v>
      </c>
      <c r="I55" s="94">
        <f t="shared" si="13"/>
        <v>0</v>
      </c>
      <c r="J55" s="94">
        <f t="shared" si="13"/>
        <v>0</v>
      </c>
      <c r="K55" s="94">
        <f t="shared" si="13"/>
        <v>0</v>
      </c>
      <c r="L55" s="94">
        <f t="shared" si="13"/>
        <v>0</v>
      </c>
      <c r="M55" s="94">
        <f t="shared" si="13"/>
        <v>0</v>
      </c>
      <c r="N55" s="94">
        <f t="shared" si="13"/>
        <v>0</v>
      </c>
      <c r="O55" s="94">
        <f t="shared" si="13"/>
        <v>0</v>
      </c>
      <c r="P55" s="94">
        <f t="shared" si="13"/>
        <v>0</v>
      </c>
      <c r="Q55" s="94">
        <f t="shared" si="13"/>
        <v>0</v>
      </c>
      <c r="R55" s="94">
        <f t="shared" si="13"/>
        <v>0</v>
      </c>
      <c r="S55" s="94">
        <f t="shared" si="13"/>
        <v>0</v>
      </c>
      <c r="T55" s="94">
        <f t="shared" si="13"/>
        <v>0</v>
      </c>
      <c r="U55" s="94">
        <f t="shared" si="13"/>
        <v>0</v>
      </c>
      <c r="V55" s="94">
        <f t="shared" si="13"/>
        <v>0</v>
      </c>
      <c r="W55" s="94">
        <f t="shared" si="13"/>
        <v>0</v>
      </c>
      <c r="X55" s="94">
        <f t="shared" si="13"/>
        <v>0</v>
      </c>
      <c r="Y55" s="94">
        <f t="shared" si="13"/>
        <v>0</v>
      </c>
      <c r="Z55" s="94">
        <f t="shared" si="13"/>
        <v>0</v>
      </c>
      <c r="AA55" s="94">
        <f t="shared" si="13"/>
        <v>0</v>
      </c>
      <c r="AB55" s="89"/>
      <c r="AC55" s="162"/>
      <c r="AD55" s="100"/>
      <c r="AE55" s="100"/>
      <c r="AF55" s="100"/>
      <c r="AG55" s="100"/>
    </row>
    <row r="56" spans="1:33">
      <c r="A56" s="89"/>
      <c r="B56" s="95"/>
      <c r="C56" s="95"/>
      <c r="D56" s="95"/>
      <c r="E56" s="96"/>
      <c r="F56" s="96"/>
      <c r="G56" s="96"/>
      <c r="H56" s="96"/>
      <c r="I56" s="96"/>
      <c r="J56" s="96"/>
      <c r="K56" s="96"/>
      <c r="L56" s="96"/>
      <c r="M56" s="96"/>
      <c r="N56" s="96"/>
      <c r="O56" s="96"/>
      <c r="P56" s="96"/>
      <c r="Q56" s="96"/>
      <c r="R56" s="96"/>
      <c r="S56" s="96"/>
      <c r="T56" s="96"/>
      <c r="U56" s="96"/>
      <c r="V56" s="96"/>
      <c r="W56" s="96"/>
      <c r="X56" s="96"/>
      <c r="Y56" s="96"/>
      <c r="Z56" s="96"/>
      <c r="AA56" s="96"/>
      <c r="AB56" s="89"/>
      <c r="AC56" s="162"/>
      <c r="AD56" s="100"/>
      <c r="AE56" s="100"/>
      <c r="AF56" s="100"/>
      <c r="AG56" s="100"/>
    </row>
    <row r="57" spans="1:33">
      <c r="A57" s="89" t="s">
        <v>262</v>
      </c>
      <c r="B57" s="97">
        <f t="shared" ref="B57:AA57" si="14">$K$4</f>
        <v>4.3499999999999996</v>
      </c>
      <c r="C57" s="97">
        <f t="shared" si="14"/>
        <v>4.3499999999999996</v>
      </c>
      <c r="D57" s="97">
        <f t="shared" si="14"/>
        <v>4.3499999999999996</v>
      </c>
      <c r="E57" s="97">
        <f t="shared" si="14"/>
        <v>4.3499999999999996</v>
      </c>
      <c r="F57" s="97">
        <f t="shared" si="14"/>
        <v>4.3499999999999996</v>
      </c>
      <c r="G57" s="97">
        <f t="shared" si="14"/>
        <v>4.3499999999999996</v>
      </c>
      <c r="H57" s="97">
        <f t="shared" si="14"/>
        <v>4.3499999999999996</v>
      </c>
      <c r="I57" s="97">
        <f t="shared" si="14"/>
        <v>4.3499999999999996</v>
      </c>
      <c r="J57" s="97">
        <f t="shared" si="14"/>
        <v>4.3499999999999996</v>
      </c>
      <c r="K57" s="97">
        <f t="shared" si="14"/>
        <v>4.3499999999999996</v>
      </c>
      <c r="L57" s="97">
        <f t="shared" si="14"/>
        <v>4.3499999999999996</v>
      </c>
      <c r="M57" s="97">
        <f t="shared" si="14"/>
        <v>4.3499999999999996</v>
      </c>
      <c r="N57" s="97">
        <f t="shared" si="14"/>
        <v>4.3499999999999996</v>
      </c>
      <c r="O57" s="97">
        <f t="shared" si="14"/>
        <v>4.3499999999999996</v>
      </c>
      <c r="P57" s="97">
        <f t="shared" si="14"/>
        <v>4.3499999999999996</v>
      </c>
      <c r="Q57" s="97">
        <f t="shared" si="14"/>
        <v>4.3499999999999996</v>
      </c>
      <c r="R57" s="97">
        <f t="shared" si="14"/>
        <v>4.3499999999999996</v>
      </c>
      <c r="S57" s="97">
        <f t="shared" si="14"/>
        <v>4.3499999999999996</v>
      </c>
      <c r="T57" s="97">
        <f t="shared" si="14"/>
        <v>4.3499999999999996</v>
      </c>
      <c r="U57" s="97">
        <f t="shared" si="14"/>
        <v>4.3499999999999996</v>
      </c>
      <c r="V57" s="97">
        <f t="shared" si="14"/>
        <v>4.3499999999999996</v>
      </c>
      <c r="W57" s="97">
        <f t="shared" si="14"/>
        <v>4.3499999999999996</v>
      </c>
      <c r="X57" s="97">
        <f t="shared" si="14"/>
        <v>4.3499999999999996</v>
      </c>
      <c r="Y57" s="97">
        <f t="shared" si="14"/>
        <v>4.3499999999999996</v>
      </c>
      <c r="Z57" s="97">
        <f t="shared" si="14"/>
        <v>4.3499999999999996</v>
      </c>
      <c r="AA57" s="97">
        <f t="shared" si="14"/>
        <v>4.3499999999999996</v>
      </c>
      <c r="AB57" s="89"/>
      <c r="AC57" s="162"/>
      <c r="AD57" s="100"/>
      <c r="AE57" s="100"/>
      <c r="AF57" s="100"/>
      <c r="AG57" s="100"/>
    </row>
    <row r="58" spans="1:33">
      <c r="A58" s="89" t="s">
        <v>263</v>
      </c>
      <c r="B58" s="97">
        <f t="shared" ref="B58:AA58" si="15">$K$6</f>
        <v>4.05</v>
      </c>
      <c r="C58" s="97">
        <f t="shared" si="15"/>
        <v>4.05</v>
      </c>
      <c r="D58" s="97">
        <f t="shared" si="15"/>
        <v>4.05</v>
      </c>
      <c r="E58" s="97">
        <f t="shared" si="15"/>
        <v>4.05</v>
      </c>
      <c r="F58" s="97">
        <f t="shared" si="15"/>
        <v>4.05</v>
      </c>
      <c r="G58" s="97">
        <f t="shared" si="15"/>
        <v>4.05</v>
      </c>
      <c r="H58" s="97">
        <f t="shared" si="15"/>
        <v>4.05</v>
      </c>
      <c r="I58" s="97">
        <f t="shared" si="15"/>
        <v>4.05</v>
      </c>
      <c r="J58" s="97">
        <f t="shared" si="15"/>
        <v>4.05</v>
      </c>
      <c r="K58" s="97">
        <f t="shared" si="15"/>
        <v>4.05</v>
      </c>
      <c r="L58" s="97">
        <f t="shared" si="15"/>
        <v>4.05</v>
      </c>
      <c r="M58" s="97">
        <f t="shared" si="15"/>
        <v>4.05</v>
      </c>
      <c r="N58" s="97">
        <f t="shared" si="15"/>
        <v>4.05</v>
      </c>
      <c r="O58" s="97">
        <f t="shared" si="15"/>
        <v>4.05</v>
      </c>
      <c r="P58" s="97">
        <f t="shared" si="15"/>
        <v>4.05</v>
      </c>
      <c r="Q58" s="97">
        <f t="shared" si="15"/>
        <v>4.05</v>
      </c>
      <c r="R58" s="97">
        <f t="shared" si="15"/>
        <v>4.05</v>
      </c>
      <c r="S58" s="97">
        <f t="shared" si="15"/>
        <v>4.05</v>
      </c>
      <c r="T58" s="97">
        <f t="shared" si="15"/>
        <v>4.05</v>
      </c>
      <c r="U58" s="97">
        <f t="shared" si="15"/>
        <v>4.05</v>
      </c>
      <c r="V58" s="97">
        <f t="shared" si="15"/>
        <v>4.05</v>
      </c>
      <c r="W58" s="97">
        <f t="shared" si="15"/>
        <v>4.05</v>
      </c>
      <c r="X58" s="97">
        <f t="shared" si="15"/>
        <v>4.05</v>
      </c>
      <c r="Y58" s="97">
        <f t="shared" si="15"/>
        <v>4.05</v>
      </c>
      <c r="Z58" s="97">
        <f t="shared" si="15"/>
        <v>4.05</v>
      </c>
      <c r="AA58" s="97">
        <f t="shared" si="15"/>
        <v>4.05</v>
      </c>
      <c r="AB58" s="89"/>
      <c r="AC58" s="162"/>
      <c r="AD58" s="100"/>
      <c r="AE58" s="100"/>
      <c r="AF58" s="100"/>
      <c r="AG58" s="100"/>
    </row>
    <row r="59" spans="1:33">
      <c r="A59" s="98"/>
      <c r="B59" s="99"/>
      <c r="C59" s="99"/>
      <c r="D59" s="99"/>
      <c r="E59" s="99"/>
      <c r="F59" s="99"/>
      <c r="G59" s="99"/>
      <c r="H59" s="99"/>
      <c r="I59" s="99"/>
      <c r="J59" s="99"/>
      <c r="K59" s="99"/>
      <c r="L59" s="99"/>
      <c r="M59" s="99"/>
      <c r="N59" s="99"/>
      <c r="O59" s="99"/>
      <c r="P59" s="99"/>
      <c r="Q59" s="99"/>
      <c r="R59" s="99"/>
      <c r="S59" s="99"/>
      <c r="T59" s="99"/>
      <c r="U59" s="99"/>
      <c r="V59" s="99"/>
      <c r="W59" s="99"/>
      <c r="X59" s="99"/>
      <c r="Y59" s="99"/>
      <c r="Z59" s="99"/>
      <c r="AA59" s="99"/>
      <c r="AB59" s="98"/>
      <c r="AC59" s="164"/>
      <c r="AD59" s="100"/>
      <c r="AE59" s="100"/>
      <c r="AF59" s="100"/>
      <c r="AG59" s="100"/>
    </row>
    <row r="60" spans="1:33">
      <c r="A60" s="100"/>
      <c r="B60" s="100"/>
      <c r="C60" s="100"/>
      <c r="D60" s="100"/>
      <c r="E60" s="100"/>
      <c r="F60" s="100"/>
      <c r="G60" s="100"/>
      <c r="H60" s="100"/>
      <c r="I60" s="100"/>
      <c r="J60" s="100"/>
      <c r="K60" s="100"/>
      <c r="L60" s="100"/>
      <c r="M60" s="100"/>
      <c r="N60" s="100"/>
      <c r="O60" s="100"/>
      <c r="P60" s="100"/>
      <c r="Q60" s="100"/>
      <c r="R60" s="100"/>
      <c r="S60" s="100"/>
      <c r="T60" s="100"/>
      <c r="U60" s="100"/>
      <c r="V60" s="100"/>
      <c r="W60" s="100"/>
      <c r="X60" s="100"/>
      <c r="Y60" s="100"/>
      <c r="Z60" s="100"/>
      <c r="AA60" s="100"/>
      <c r="AB60" s="100"/>
      <c r="AC60" s="100"/>
      <c r="AD60" s="100"/>
      <c r="AE60" s="100"/>
      <c r="AF60" s="100"/>
      <c r="AG60" s="100"/>
    </row>
    <row r="61" spans="1:33">
      <c r="A61" s="100"/>
      <c r="B61" s="100"/>
      <c r="C61" s="100"/>
      <c r="D61" s="100"/>
      <c r="E61" s="100"/>
      <c r="F61" s="100"/>
      <c r="G61" s="100"/>
      <c r="H61" s="100"/>
      <c r="I61" s="100"/>
      <c r="J61" s="100"/>
      <c r="K61" s="100"/>
      <c r="L61" s="100"/>
      <c r="M61" s="100"/>
      <c r="N61" s="100"/>
      <c r="O61" s="100"/>
      <c r="P61" s="100"/>
      <c r="Q61" s="100"/>
      <c r="R61" s="100"/>
      <c r="S61" s="100"/>
      <c r="T61" s="100"/>
      <c r="U61" s="100"/>
      <c r="V61" s="100"/>
      <c r="W61" s="100"/>
      <c r="X61" s="100"/>
      <c r="Y61" s="100"/>
      <c r="Z61" s="100"/>
      <c r="AA61" s="100"/>
      <c r="AB61" s="100"/>
      <c r="AC61" s="100"/>
      <c r="AD61" s="100"/>
      <c r="AE61" s="100"/>
      <c r="AF61" s="100"/>
      <c r="AG61" s="100"/>
    </row>
    <row r="62" spans="1:33">
      <c r="A62" s="100"/>
      <c r="B62" s="100"/>
      <c r="C62" s="100"/>
      <c r="D62" s="100"/>
      <c r="E62" s="100"/>
      <c r="F62" s="100"/>
      <c r="G62" s="100"/>
      <c r="H62" s="100"/>
      <c r="I62" s="100"/>
      <c r="J62" s="100"/>
      <c r="K62" s="100"/>
      <c r="L62" s="100"/>
      <c r="M62" s="100"/>
      <c r="N62" s="100"/>
      <c r="O62" s="100"/>
      <c r="P62" s="100"/>
      <c r="Q62" s="100"/>
      <c r="R62" s="100"/>
      <c r="S62" s="100"/>
      <c r="T62" s="100"/>
      <c r="U62" s="100"/>
      <c r="V62" s="100"/>
      <c r="W62" s="100"/>
      <c r="X62" s="100"/>
      <c r="Y62" s="100"/>
      <c r="Z62" s="100"/>
      <c r="AA62" s="100"/>
      <c r="AB62" s="100"/>
      <c r="AC62" s="100"/>
      <c r="AD62" s="100"/>
      <c r="AE62" s="100"/>
      <c r="AF62" s="100"/>
      <c r="AG62" s="100"/>
    </row>
    <row r="63" spans="1:33">
      <c r="A63" s="100"/>
      <c r="B63" s="100"/>
      <c r="C63" s="100"/>
      <c r="D63" s="100"/>
      <c r="E63" s="100"/>
      <c r="F63" s="100"/>
      <c r="G63" s="100"/>
      <c r="H63" s="100"/>
      <c r="I63" s="100"/>
      <c r="J63" s="100"/>
      <c r="K63" s="100"/>
      <c r="L63" s="100"/>
      <c r="M63" s="100"/>
      <c r="N63" s="100"/>
      <c r="O63" s="100"/>
      <c r="P63" s="100"/>
      <c r="Q63" s="100"/>
      <c r="R63" s="100"/>
      <c r="S63" s="100"/>
      <c r="T63" s="100"/>
      <c r="U63" s="100"/>
      <c r="V63" s="100"/>
      <c r="W63" s="100"/>
      <c r="X63" s="100"/>
      <c r="Y63" s="100"/>
      <c r="Z63" s="100"/>
      <c r="AA63" s="100"/>
      <c r="AB63" s="100"/>
      <c r="AC63" s="100"/>
      <c r="AD63" s="100"/>
      <c r="AE63" s="100"/>
      <c r="AF63" s="100"/>
      <c r="AG63" s="100"/>
    </row>
    <row r="64" spans="1:33">
      <c r="A64" s="100"/>
      <c r="B64" s="100"/>
      <c r="C64" s="100"/>
      <c r="D64" s="100"/>
      <c r="E64" s="100"/>
      <c r="F64" s="100"/>
      <c r="G64" s="100"/>
      <c r="H64" s="100"/>
      <c r="I64" s="100"/>
      <c r="J64" s="100"/>
      <c r="K64" s="100"/>
      <c r="L64" s="100"/>
      <c r="M64" s="100"/>
      <c r="N64" s="100"/>
      <c r="O64" s="100"/>
      <c r="P64" s="100"/>
      <c r="Q64" s="100"/>
      <c r="R64" s="100"/>
      <c r="S64" s="100"/>
      <c r="T64" s="100"/>
      <c r="U64" s="100"/>
      <c r="V64" s="100"/>
      <c r="W64" s="100"/>
      <c r="X64" s="100"/>
      <c r="Y64" s="100"/>
      <c r="Z64" s="100"/>
      <c r="AA64" s="100"/>
      <c r="AB64" s="100"/>
      <c r="AC64" s="100"/>
      <c r="AD64" s="100"/>
      <c r="AE64" s="100"/>
      <c r="AF64" s="100"/>
      <c r="AG64" s="100"/>
    </row>
    <row r="65" spans="1:33">
      <c r="A65" s="100"/>
      <c r="B65" s="100"/>
      <c r="C65" s="100"/>
      <c r="D65" s="100"/>
      <c r="E65" s="100"/>
      <c r="F65" s="100"/>
      <c r="G65" s="100"/>
      <c r="H65" s="100"/>
      <c r="I65" s="100"/>
      <c r="J65" s="100"/>
      <c r="K65" s="100"/>
      <c r="L65" s="100"/>
      <c r="M65" s="100"/>
      <c r="N65" s="100"/>
      <c r="O65" s="100"/>
      <c r="P65" s="100"/>
      <c r="Q65" s="100"/>
      <c r="R65" s="100"/>
      <c r="S65" s="100"/>
      <c r="T65" s="100"/>
      <c r="U65" s="100"/>
      <c r="V65" s="100"/>
      <c r="W65" s="100"/>
      <c r="X65" s="100"/>
      <c r="Y65" s="100"/>
      <c r="Z65" s="100"/>
      <c r="AA65" s="100"/>
      <c r="AB65" s="100"/>
      <c r="AC65" s="100"/>
      <c r="AD65" s="100"/>
      <c r="AE65" s="100"/>
      <c r="AF65" s="100"/>
      <c r="AG65" s="100"/>
    </row>
    <row r="66" spans="1:33">
      <c r="A66" s="100"/>
      <c r="B66" s="100"/>
      <c r="C66" s="100"/>
      <c r="D66" s="100"/>
      <c r="E66" s="100"/>
      <c r="F66" s="100"/>
      <c r="G66" s="100"/>
      <c r="H66" s="100"/>
      <c r="I66" s="100"/>
      <c r="J66" s="100"/>
      <c r="K66" s="100"/>
      <c r="L66" s="100"/>
      <c r="M66" s="100"/>
      <c r="N66" s="100"/>
      <c r="O66" s="100"/>
      <c r="P66" s="100"/>
      <c r="Q66" s="100"/>
      <c r="R66" s="100"/>
      <c r="S66" s="100"/>
      <c r="T66" s="100"/>
      <c r="U66" s="100"/>
      <c r="V66" s="100"/>
      <c r="W66" s="100"/>
      <c r="X66" s="100"/>
      <c r="Y66" s="100"/>
      <c r="Z66" s="100"/>
      <c r="AA66" s="100"/>
      <c r="AB66" s="100"/>
      <c r="AC66" s="100"/>
      <c r="AD66" s="100"/>
      <c r="AE66" s="100"/>
      <c r="AF66" s="100"/>
      <c r="AG66" s="100"/>
    </row>
    <row r="67" spans="1:33">
      <c r="A67" s="100"/>
      <c r="B67" s="100"/>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row>
    <row r="68" spans="1:33">
      <c r="A68" s="100"/>
      <c r="B68" s="100"/>
      <c r="C68" s="100"/>
      <c r="D68" s="100"/>
      <c r="E68" s="100"/>
      <c r="F68" s="100"/>
      <c r="G68" s="100"/>
      <c r="H68" s="100"/>
      <c r="I68" s="100"/>
      <c r="J68" s="100"/>
      <c r="K68" s="100"/>
      <c r="L68" s="100"/>
      <c r="M68" s="100"/>
      <c r="N68" s="100"/>
      <c r="O68" s="100"/>
      <c r="P68" s="100"/>
      <c r="Q68" s="100"/>
      <c r="R68" s="100"/>
      <c r="S68" s="100"/>
      <c r="T68" s="100"/>
      <c r="U68" s="100"/>
      <c r="V68" s="100"/>
      <c r="W68" s="100"/>
      <c r="X68" s="100"/>
      <c r="Y68" s="100"/>
      <c r="Z68" s="100"/>
      <c r="AA68" s="100"/>
      <c r="AB68" s="100"/>
      <c r="AC68" s="100"/>
      <c r="AD68" s="100"/>
      <c r="AE68" s="100"/>
      <c r="AF68" s="100"/>
      <c r="AG68" s="100"/>
    </row>
    <row r="69" spans="1:33">
      <c r="A69" s="100"/>
      <c r="B69" s="100"/>
      <c r="C69" s="100"/>
      <c r="D69" s="100"/>
      <c r="E69" s="100"/>
      <c r="F69" s="100"/>
      <c r="G69" s="100"/>
      <c r="H69" s="100"/>
      <c r="I69" s="100"/>
      <c r="J69" s="100"/>
      <c r="K69" s="100"/>
      <c r="L69" s="100"/>
      <c r="M69" s="100"/>
      <c r="N69" s="100"/>
      <c r="O69" s="100"/>
      <c r="P69" s="100"/>
      <c r="Q69" s="100"/>
      <c r="R69" s="100"/>
      <c r="S69" s="100"/>
      <c r="T69" s="100"/>
      <c r="U69" s="100"/>
      <c r="V69" s="100"/>
      <c r="W69" s="100"/>
      <c r="X69" s="100"/>
      <c r="Y69" s="100"/>
      <c r="Z69" s="100"/>
      <c r="AA69" s="100"/>
      <c r="AB69" s="100"/>
      <c r="AC69" s="100"/>
      <c r="AD69" s="100"/>
      <c r="AE69" s="100"/>
      <c r="AF69" s="100"/>
      <c r="AG69" s="100"/>
    </row>
    <row r="70" spans="1:33">
      <c r="A70" s="100"/>
      <c r="B70" s="100"/>
      <c r="C70" s="100"/>
      <c r="D70" s="100"/>
      <c r="E70" s="100"/>
      <c r="F70" s="100"/>
      <c r="G70" s="100"/>
      <c r="H70" s="100"/>
      <c r="I70" s="100"/>
      <c r="J70" s="100"/>
      <c r="K70" s="100"/>
      <c r="L70" s="100"/>
      <c r="M70" s="100"/>
      <c r="N70" s="100"/>
      <c r="O70" s="100"/>
      <c r="P70" s="100"/>
      <c r="Q70" s="100"/>
      <c r="R70" s="100"/>
      <c r="S70" s="100"/>
      <c r="T70" s="100"/>
      <c r="U70" s="100"/>
      <c r="V70" s="100"/>
      <c r="W70" s="100"/>
      <c r="X70" s="100"/>
      <c r="Y70" s="100"/>
      <c r="Z70" s="100"/>
      <c r="AA70" s="100"/>
      <c r="AB70" s="100"/>
      <c r="AC70" s="100"/>
      <c r="AD70" s="100"/>
      <c r="AE70" s="100"/>
      <c r="AF70" s="100"/>
      <c r="AG70" s="100"/>
    </row>
    <row r="71" spans="1:33">
      <c r="A71" s="100"/>
      <c r="B71" s="100"/>
      <c r="C71" s="100"/>
      <c r="D71" s="100"/>
      <c r="E71" s="100"/>
      <c r="F71" s="100"/>
      <c r="G71" s="100"/>
      <c r="H71" s="100"/>
      <c r="I71" s="100"/>
      <c r="J71" s="100"/>
      <c r="K71" s="100"/>
      <c r="L71" s="100"/>
      <c r="M71" s="100"/>
      <c r="N71" s="100"/>
      <c r="O71" s="100"/>
      <c r="P71" s="100"/>
      <c r="Q71" s="100"/>
      <c r="R71" s="100"/>
      <c r="S71" s="100"/>
      <c r="T71" s="100"/>
      <c r="U71" s="100"/>
      <c r="V71" s="100"/>
      <c r="W71" s="100"/>
      <c r="X71" s="100"/>
      <c r="Y71" s="100"/>
      <c r="Z71" s="100"/>
      <c r="AA71" s="100"/>
      <c r="AB71" s="100"/>
      <c r="AC71" s="100"/>
      <c r="AD71" s="100"/>
      <c r="AE71" s="100"/>
      <c r="AF71" s="100"/>
      <c r="AG71" s="100"/>
    </row>
    <row r="72" spans="1:33">
      <c r="A72" s="100"/>
      <c r="B72" s="100"/>
      <c r="C72" s="100"/>
      <c r="D72" s="100"/>
      <c r="E72" s="100"/>
      <c r="F72" s="100"/>
      <c r="G72" s="100"/>
      <c r="H72" s="100"/>
      <c r="I72" s="100"/>
      <c r="J72" s="100"/>
      <c r="K72" s="100"/>
      <c r="L72" s="100"/>
      <c r="M72" s="100"/>
      <c r="N72" s="100"/>
      <c r="O72" s="100"/>
      <c r="P72" s="100"/>
      <c r="Q72" s="100"/>
      <c r="R72" s="100"/>
      <c r="S72" s="100"/>
      <c r="T72" s="100"/>
      <c r="U72" s="100"/>
      <c r="V72" s="100"/>
      <c r="W72" s="100"/>
      <c r="X72" s="100"/>
      <c r="Y72" s="100"/>
      <c r="Z72" s="100"/>
      <c r="AA72" s="100"/>
      <c r="AB72" s="100"/>
      <c r="AC72" s="100"/>
      <c r="AD72" s="100"/>
      <c r="AE72" s="100"/>
      <c r="AF72" s="100"/>
      <c r="AG72" s="100"/>
    </row>
    <row r="73" spans="1:33">
      <c r="A73" s="100"/>
      <c r="B73" s="100"/>
      <c r="C73" s="100"/>
      <c r="D73" s="100"/>
      <c r="E73" s="100"/>
      <c r="F73" s="100"/>
      <c r="G73" s="100"/>
      <c r="H73" s="100"/>
      <c r="I73" s="100"/>
      <c r="J73" s="100"/>
      <c r="K73" s="100"/>
      <c r="L73" s="100"/>
      <c r="M73" s="100"/>
      <c r="N73" s="100"/>
      <c r="O73" s="100"/>
      <c r="P73" s="100"/>
      <c r="Q73" s="100"/>
      <c r="R73" s="100"/>
      <c r="S73" s="100"/>
      <c r="T73" s="100"/>
      <c r="U73" s="100"/>
      <c r="V73" s="100"/>
      <c r="W73" s="100"/>
      <c r="X73" s="100"/>
      <c r="Y73" s="100"/>
      <c r="Z73" s="100"/>
      <c r="AA73" s="100"/>
      <c r="AB73" s="100"/>
      <c r="AC73" s="100"/>
      <c r="AD73" s="100"/>
      <c r="AE73" s="100"/>
      <c r="AF73" s="100"/>
      <c r="AG73" s="100"/>
    </row>
    <row r="74" spans="1:33">
      <c r="A74" s="100"/>
      <c r="B74" s="100"/>
      <c r="C74" s="100"/>
      <c r="D74" s="100"/>
      <c r="E74" s="100"/>
      <c r="F74" s="100"/>
      <c r="G74" s="100"/>
      <c r="H74" s="100"/>
      <c r="I74" s="100"/>
      <c r="J74" s="100"/>
      <c r="K74" s="100"/>
      <c r="L74" s="100"/>
      <c r="M74" s="100"/>
      <c r="N74" s="100"/>
      <c r="O74" s="100"/>
      <c r="P74" s="100"/>
      <c r="Q74" s="100"/>
      <c r="R74" s="100"/>
      <c r="S74" s="100"/>
      <c r="T74" s="100"/>
      <c r="U74" s="100"/>
      <c r="V74" s="100"/>
      <c r="W74" s="100"/>
      <c r="X74" s="100"/>
      <c r="Y74" s="100"/>
      <c r="Z74" s="100"/>
      <c r="AA74" s="100"/>
      <c r="AB74" s="100"/>
      <c r="AC74" s="100"/>
      <c r="AD74" s="100"/>
      <c r="AE74" s="100"/>
      <c r="AF74" s="100"/>
      <c r="AG74" s="100"/>
    </row>
    <row r="75" spans="1:33">
      <c r="A75" s="100"/>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100"/>
      <c r="AF75" s="100"/>
      <c r="AG75" s="100"/>
    </row>
    <row r="76" spans="1:33">
      <c r="A76" s="100"/>
      <c r="B76" s="100"/>
      <c r="C76" s="100"/>
      <c r="D76" s="100"/>
      <c r="E76" s="100"/>
      <c r="F76" s="100"/>
      <c r="G76" s="100"/>
      <c r="H76" s="100"/>
      <c r="I76" s="100"/>
      <c r="J76" s="100"/>
      <c r="K76" s="100"/>
      <c r="L76" s="100"/>
      <c r="M76" s="100"/>
      <c r="N76" s="100"/>
      <c r="O76" s="100"/>
      <c r="P76" s="100"/>
      <c r="Q76" s="100"/>
      <c r="R76" s="100"/>
      <c r="S76" s="100"/>
      <c r="T76" s="100"/>
      <c r="U76" s="100"/>
      <c r="V76" s="100"/>
      <c r="W76" s="100"/>
      <c r="X76" s="100"/>
      <c r="Y76" s="100"/>
      <c r="Z76" s="100"/>
      <c r="AA76" s="100"/>
      <c r="AB76" s="100"/>
      <c r="AC76" s="100"/>
      <c r="AD76" s="100"/>
      <c r="AE76" s="100"/>
      <c r="AF76" s="100"/>
      <c r="AG76" s="100"/>
    </row>
    <row r="77" spans="1:33">
      <c r="A77" s="100"/>
      <c r="B77" s="100"/>
      <c r="C77" s="100"/>
      <c r="D77" s="100"/>
      <c r="E77" s="100"/>
      <c r="F77" s="100"/>
      <c r="G77" s="100"/>
      <c r="H77" s="100"/>
      <c r="I77" s="100"/>
      <c r="J77" s="100"/>
      <c r="K77" s="100"/>
      <c r="L77" s="100"/>
      <c r="M77" s="100"/>
      <c r="N77" s="100"/>
      <c r="O77" s="100"/>
      <c r="P77" s="100"/>
      <c r="Q77" s="100"/>
      <c r="R77" s="100"/>
      <c r="S77" s="100"/>
      <c r="T77" s="100"/>
      <c r="U77" s="100"/>
      <c r="V77" s="100"/>
      <c r="W77" s="100"/>
      <c r="X77" s="100"/>
      <c r="Y77" s="100"/>
      <c r="Z77" s="100"/>
      <c r="AA77" s="100"/>
      <c r="AB77" s="100"/>
      <c r="AC77" s="100"/>
      <c r="AD77" s="100"/>
      <c r="AE77" s="100"/>
      <c r="AF77" s="100"/>
      <c r="AG77" s="100"/>
    </row>
    <row r="78" spans="1:33">
      <c r="A78" s="100"/>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100"/>
      <c r="AF78" s="100"/>
      <c r="AG78" s="100"/>
    </row>
    <row r="79" spans="1:33">
      <c r="A79" s="100"/>
      <c r="B79" s="100"/>
      <c r="C79" s="100"/>
      <c r="D79" s="100"/>
      <c r="E79" s="100"/>
      <c r="F79" s="100"/>
      <c r="G79" s="100"/>
      <c r="H79" s="100"/>
      <c r="I79" s="100"/>
      <c r="J79" s="100"/>
      <c r="K79" s="100"/>
      <c r="L79" s="100"/>
      <c r="M79" s="100"/>
      <c r="N79" s="100"/>
      <c r="O79" s="100"/>
      <c r="P79" s="100"/>
      <c r="Q79" s="100"/>
      <c r="R79" s="100"/>
      <c r="S79" s="100"/>
      <c r="T79" s="100"/>
      <c r="U79" s="100"/>
      <c r="V79" s="100"/>
      <c r="W79" s="100"/>
      <c r="X79" s="100"/>
      <c r="Y79" s="100"/>
      <c r="Z79" s="100"/>
      <c r="AA79" s="100"/>
      <c r="AB79" s="100"/>
      <c r="AC79" s="100"/>
      <c r="AD79" s="100"/>
      <c r="AE79" s="100"/>
      <c r="AF79" s="100"/>
      <c r="AG79" s="100"/>
    </row>
    <row r="80" spans="1:33">
      <c r="A80" s="100"/>
      <c r="B80" s="100"/>
      <c r="C80" s="100"/>
      <c r="D80" s="100"/>
      <c r="E80" s="100"/>
      <c r="F80" s="100"/>
      <c r="G80" s="100"/>
      <c r="H80" s="100"/>
      <c r="I80" s="100"/>
      <c r="J80" s="100"/>
      <c r="K80" s="100"/>
      <c r="L80" s="100"/>
      <c r="M80" s="100"/>
      <c r="N80" s="100"/>
      <c r="O80" s="100"/>
      <c r="P80" s="100"/>
      <c r="Q80" s="100"/>
      <c r="R80" s="100"/>
      <c r="S80" s="100"/>
      <c r="T80" s="100"/>
      <c r="U80" s="100"/>
      <c r="V80" s="100"/>
      <c r="W80" s="100"/>
      <c r="X80" s="100"/>
      <c r="Y80" s="100"/>
      <c r="Z80" s="100"/>
      <c r="AA80" s="100"/>
      <c r="AB80" s="100"/>
      <c r="AC80" s="100"/>
      <c r="AD80" s="100"/>
      <c r="AE80" s="100"/>
      <c r="AF80" s="100"/>
      <c r="AG80" s="100"/>
    </row>
    <row r="81" spans="1:33">
      <c r="A81" s="100"/>
      <c r="B81" s="100"/>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row>
    <row r="82" spans="1:33">
      <c r="A82" s="100"/>
      <c r="B82" s="100"/>
      <c r="C82" s="100"/>
      <c r="D82" s="100"/>
      <c r="E82" s="100"/>
      <c r="F82" s="100"/>
      <c r="G82" s="100"/>
      <c r="H82" s="100"/>
      <c r="I82" s="100"/>
      <c r="J82" s="100"/>
      <c r="K82" s="100"/>
      <c r="L82" s="100"/>
      <c r="M82" s="100"/>
      <c r="N82" s="100"/>
      <c r="O82" s="100"/>
      <c r="P82" s="100"/>
      <c r="Q82" s="100"/>
      <c r="R82" s="100"/>
      <c r="S82" s="100"/>
      <c r="T82" s="100"/>
      <c r="U82" s="100"/>
      <c r="V82" s="100"/>
      <c r="W82" s="100"/>
      <c r="X82" s="100"/>
      <c r="Y82" s="100"/>
      <c r="Z82" s="100"/>
      <c r="AA82" s="100"/>
      <c r="AB82" s="100"/>
      <c r="AC82" s="100"/>
      <c r="AD82" s="100"/>
      <c r="AE82" s="100"/>
      <c r="AF82" s="100"/>
      <c r="AG82" s="100"/>
    </row>
    <row r="83" spans="1:33">
      <c r="A83" s="100"/>
      <c r="B83" s="100"/>
      <c r="C83" s="100"/>
      <c r="D83" s="100"/>
      <c r="E83" s="100"/>
      <c r="F83" s="100"/>
      <c r="G83" s="100"/>
      <c r="H83" s="100"/>
      <c r="I83" s="100"/>
      <c r="J83" s="100"/>
      <c r="K83" s="100"/>
      <c r="L83" s="100"/>
      <c r="M83" s="100"/>
      <c r="N83" s="100"/>
      <c r="O83" s="100"/>
      <c r="P83" s="100"/>
      <c r="Q83" s="100"/>
      <c r="R83" s="100"/>
      <c r="S83" s="100"/>
      <c r="T83" s="100"/>
      <c r="U83" s="100"/>
      <c r="V83" s="100"/>
      <c r="W83" s="100"/>
      <c r="X83" s="100"/>
      <c r="Y83" s="100"/>
      <c r="Z83" s="100"/>
      <c r="AA83" s="100"/>
      <c r="AB83" s="100"/>
      <c r="AC83" s="100"/>
      <c r="AD83" s="100"/>
      <c r="AE83" s="100"/>
      <c r="AF83" s="100"/>
      <c r="AG83" s="100"/>
    </row>
    <row r="84" spans="1:33">
      <c r="A84" s="100"/>
      <c r="B84" s="100"/>
      <c r="C84" s="100"/>
      <c r="D84" s="100"/>
      <c r="E84" s="100"/>
      <c r="F84" s="100"/>
      <c r="G84" s="100"/>
      <c r="H84" s="100"/>
      <c r="I84" s="100"/>
      <c r="J84" s="100"/>
      <c r="K84" s="100"/>
      <c r="L84" s="100"/>
      <c r="M84" s="100"/>
      <c r="N84" s="100"/>
      <c r="O84" s="100"/>
      <c r="P84" s="100"/>
      <c r="Q84" s="100"/>
      <c r="R84" s="100"/>
      <c r="S84" s="100"/>
      <c r="T84" s="100"/>
      <c r="U84" s="100"/>
      <c r="V84" s="100"/>
      <c r="W84" s="100"/>
      <c r="X84" s="100"/>
      <c r="Y84" s="100"/>
      <c r="Z84" s="100"/>
      <c r="AA84" s="100"/>
      <c r="AB84" s="100"/>
      <c r="AC84" s="100"/>
      <c r="AD84" s="100"/>
      <c r="AE84" s="100"/>
      <c r="AF84" s="100"/>
      <c r="AG84" s="100"/>
    </row>
    <row r="85" spans="1:33">
      <c r="A85" s="100"/>
      <c r="B85" s="100"/>
      <c r="C85" s="100"/>
      <c r="D85" s="100"/>
      <c r="E85" s="100"/>
      <c r="F85" s="100"/>
      <c r="G85" s="100"/>
      <c r="H85" s="100"/>
      <c r="I85" s="100"/>
      <c r="J85" s="100"/>
      <c r="K85" s="100"/>
      <c r="L85" s="100"/>
      <c r="M85" s="100"/>
      <c r="N85" s="100"/>
      <c r="O85" s="100"/>
      <c r="P85" s="100"/>
      <c r="Q85" s="100"/>
      <c r="R85" s="100"/>
      <c r="S85" s="100"/>
      <c r="T85" s="100"/>
      <c r="U85" s="100"/>
      <c r="V85" s="100"/>
      <c r="W85" s="100"/>
      <c r="X85" s="100"/>
      <c r="Y85" s="100"/>
      <c r="Z85" s="100"/>
      <c r="AA85" s="100"/>
      <c r="AB85" s="100"/>
      <c r="AC85" s="100"/>
      <c r="AD85" s="100"/>
      <c r="AE85" s="100"/>
      <c r="AF85" s="100"/>
      <c r="AG85" s="100"/>
    </row>
    <row r="86" spans="1:33">
      <c r="A86" s="100"/>
      <c r="B86" s="100"/>
      <c r="C86" s="100"/>
      <c r="D86" s="100"/>
      <c r="E86" s="100"/>
      <c r="F86" s="100"/>
      <c r="G86" s="100"/>
      <c r="H86" s="100"/>
      <c r="I86" s="100"/>
      <c r="J86" s="100"/>
      <c r="K86" s="100"/>
      <c r="L86" s="100"/>
      <c r="M86" s="100"/>
      <c r="N86" s="100"/>
      <c r="O86" s="100"/>
      <c r="P86" s="100"/>
      <c r="Q86" s="100"/>
      <c r="R86" s="100"/>
      <c r="S86" s="100"/>
      <c r="T86" s="100"/>
      <c r="U86" s="100"/>
      <c r="V86" s="100"/>
      <c r="W86" s="100"/>
      <c r="X86" s="100"/>
      <c r="Y86" s="100"/>
      <c r="Z86" s="100"/>
      <c r="AA86" s="100"/>
      <c r="AB86" s="100"/>
      <c r="AC86" s="100"/>
      <c r="AD86" s="100"/>
      <c r="AE86" s="100"/>
      <c r="AF86" s="100"/>
      <c r="AG86" s="100"/>
    </row>
    <row r="87" spans="1:33">
      <c r="A87" s="100"/>
      <c r="B87" s="100"/>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row>
    <row r="88" spans="1:33">
      <c r="A88" s="100"/>
      <c r="B88" s="100"/>
      <c r="C88" s="100"/>
      <c r="D88" s="100"/>
      <c r="E88" s="100"/>
      <c r="F88" s="100"/>
      <c r="G88" s="100"/>
      <c r="H88" s="100"/>
      <c r="I88" s="100"/>
      <c r="J88" s="100"/>
      <c r="K88" s="100"/>
      <c r="L88" s="100"/>
      <c r="M88" s="100"/>
      <c r="N88" s="100"/>
      <c r="O88" s="100"/>
      <c r="P88" s="100"/>
      <c r="Q88" s="100"/>
      <c r="R88" s="100"/>
      <c r="S88" s="100"/>
      <c r="T88" s="100"/>
      <c r="U88" s="100"/>
      <c r="V88" s="100"/>
      <c r="W88" s="100"/>
      <c r="X88" s="100"/>
      <c r="Y88" s="100"/>
      <c r="Z88" s="100"/>
      <c r="AA88" s="100"/>
      <c r="AB88" s="100"/>
      <c r="AC88" s="100"/>
      <c r="AD88" s="100"/>
      <c r="AE88" s="100"/>
      <c r="AF88" s="100"/>
      <c r="AG88" s="100"/>
    </row>
    <row r="89" spans="1:33">
      <c r="A89" s="84"/>
      <c r="B89" s="84"/>
      <c r="C89" s="84"/>
      <c r="D89" s="84"/>
      <c r="E89" s="84"/>
      <c r="F89" s="84"/>
      <c r="G89" s="100"/>
      <c r="H89" s="100"/>
      <c r="I89" s="100"/>
      <c r="J89" s="100"/>
      <c r="K89" s="100"/>
      <c r="L89" s="100"/>
      <c r="M89" s="100"/>
      <c r="N89" s="100"/>
      <c r="O89" s="100"/>
      <c r="P89" s="100"/>
      <c r="Q89" s="100"/>
      <c r="R89" s="100"/>
      <c r="S89" s="100"/>
      <c r="T89" s="100"/>
      <c r="U89" s="100"/>
      <c r="V89" s="100"/>
      <c r="W89" s="100"/>
      <c r="X89" s="100"/>
      <c r="Y89" s="100"/>
      <c r="Z89" s="100"/>
      <c r="AA89" s="100"/>
      <c r="AB89" s="100"/>
      <c r="AC89" s="100"/>
      <c r="AD89" s="100"/>
      <c r="AE89" s="100"/>
      <c r="AF89" s="100"/>
      <c r="AG89" s="100"/>
    </row>
    <row r="90" spans="1:33">
      <c r="A90" s="165"/>
      <c r="B90" s="166"/>
      <c r="C90" s="167"/>
      <c r="D90" s="167"/>
      <c r="E90" s="167"/>
      <c r="F90" s="84"/>
      <c r="G90" s="100"/>
      <c r="H90" s="100"/>
      <c r="I90" s="100"/>
      <c r="J90" s="100"/>
      <c r="K90" s="100"/>
      <c r="L90" s="100"/>
      <c r="M90" s="100"/>
      <c r="N90" s="100"/>
      <c r="O90" s="100"/>
      <c r="P90" s="100"/>
      <c r="Q90" s="100"/>
      <c r="R90" s="100"/>
      <c r="S90" s="100"/>
      <c r="T90" s="100"/>
      <c r="U90" s="100"/>
      <c r="V90" s="100"/>
      <c r="W90" s="100"/>
      <c r="X90" s="100"/>
      <c r="Y90" s="100"/>
      <c r="Z90" s="100"/>
      <c r="AA90" s="100"/>
      <c r="AB90" s="100"/>
      <c r="AC90" s="100"/>
      <c r="AD90" s="100"/>
      <c r="AE90" s="100"/>
      <c r="AF90" s="100"/>
      <c r="AG90" s="100"/>
    </row>
    <row r="91" spans="1:33">
      <c r="A91" s="167"/>
      <c r="B91" s="167"/>
      <c r="C91" s="167"/>
      <c r="D91" s="167"/>
      <c r="E91" s="167"/>
      <c r="F91" s="84"/>
      <c r="G91" s="100"/>
      <c r="H91" s="100"/>
      <c r="I91" s="100"/>
      <c r="J91" s="100"/>
      <c r="K91" s="100"/>
      <c r="L91" s="100"/>
      <c r="M91" s="100"/>
      <c r="N91" s="100"/>
      <c r="O91" s="100"/>
      <c r="P91" s="100"/>
      <c r="Q91" s="100"/>
      <c r="R91" s="100"/>
      <c r="S91" s="100"/>
      <c r="T91" s="100"/>
      <c r="U91" s="100"/>
      <c r="V91" s="100"/>
      <c r="W91" s="100"/>
      <c r="X91" s="100"/>
      <c r="Y91" s="100"/>
      <c r="Z91" s="100"/>
      <c r="AA91" s="100"/>
      <c r="AB91" s="100"/>
      <c r="AC91" s="100"/>
      <c r="AD91" s="100"/>
      <c r="AE91" s="100"/>
      <c r="AF91" s="100"/>
      <c r="AG91" s="100"/>
    </row>
    <row r="92" spans="1:33">
      <c r="A92" s="167"/>
      <c r="B92" s="167"/>
      <c r="C92" s="167"/>
      <c r="D92" s="167"/>
      <c r="E92" s="167"/>
      <c r="F92" s="84"/>
      <c r="G92" s="100"/>
      <c r="H92" s="100"/>
      <c r="I92" s="100"/>
      <c r="J92" s="100"/>
      <c r="K92" s="100"/>
      <c r="L92" s="100"/>
      <c r="M92" s="100"/>
      <c r="N92" s="100"/>
      <c r="O92" s="100"/>
      <c r="P92" s="100"/>
      <c r="Q92" s="100"/>
      <c r="R92" s="100"/>
      <c r="S92" s="100"/>
      <c r="T92" s="100"/>
      <c r="U92" s="100"/>
      <c r="V92" s="100"/>
      <c r="W92" s="100"/>
      <c r="X92" s="100"/>
      <c r="Y92" s="100"/>
      <c r="Z92" s="100"/>
      <c r="AA92" s="100"/>
      <c r="AB92" s="100"/>
      <c r="AC92" s="100"/>
      <c r="AD92" s="100"/>
      <c r="AE92" s="100"/>
      <c r="AF92" s="100"/>
      <c r="AG92" s="100"/>
    </row>
    <row r="93" spans="1:33">
      <c r="A93" s="167"/>
      <c r="B93" s="167"/>
      <c r="C93" s="167"/>
      <c r="D93" s="167"/>
      <c r="E93" s="167"/>
      <c r="F93" s="84"/>
      <c r="G93" s="100"/>
      <c r="H93" s="100"/>
      <c r="I93" s="100"/>
      <c r="J93" s="100"/>
      <c r="K93" s="100"/>
      <c r="L93" s="100"/>
      <c r="M93" s="100"/>
      <c r="N93" s="100"/>
      <c r="O93" s="100"/>
      <c r="P93" s="100"/>
      <c r="Q93" s="100"/>
      <c r="R93" s="100"/>
      <c r="S93" s="100"/>
      <c r="T93" s="100"/>
      <c r="U93" s="100"/>
      <c r="V93" s="100"/>
      <c r="W93" s="100"/>
      <c r="X93" s="100"/>
      <c r="Y93" s="100"/>
      <c r="Z93" s="100"/>
      <c r="AA93" s="100"/>
      <c r="AB93" s="100"/>
      <c r="AC93" s="100"/>
      <c r="AD93" s="100"/>
      <c r="AE93" s="100"/>
      <c r="AF93" s="100"/>
      <c r="AG93" s="100"/>
    </row>
    <row r="94" spans="1:33">
      <c r="A94" s="167"/>
      <c r="B94" s="167"/>
      <c r="C94" s="167"/>
      <c r="D94" s="167"/>
      <c r="E94" s="167"/>
      <c r="F94" s="123"/>
    </row>
    <row r="95" spans="1:33">
      <c r="A95" s="167"/>
      <c r="B95" s="167"/>
      <c r="C95" s="167"/>
      <c r="D95" s="167"/>
      <c r="E95" s="167"/>
      <c r="F95" s="123"/>
    </row>
    <row r="96" spans="1:33">
      <c r="A96" s="167"/>
      <c r="B96" s="167"/>
      <c r="C96" s="167"/>
      <c r="D96" s="167"/>
      <c r="E96" s="167"/>
      <c r="F96" s="123"/>
    </row>
    <row r="97" spans="1:6">
      <c r="A97" s="167"/>
      <c r="B97" s="167"/>
      <c r="C97" s="167"/>
      <c r="D97" s="167"/>
      <c r="E97" s="167"/>
      <c r="F97" s="123"/>
    </row>
    <row r="98" spans="1:6">
      <c r="A98" s="167"/>
      <c r="B98" s="167"/>
      <c r="C98" s="167"/>
      <c r="D98" s="167"/>
      <c r="E98" s="167"/>
      <c r="F98" s="123"/>
    </row>
    <row r="99" spans="1:6">
      <c r="A99" s="167"/>
      <c r="B99" s="167"/>
      <c r="C99" s="167"/>
      <c r="D99" s="167"/>
      <c r="E99" s="167"/>
      <c r="F99" s="123"/>
    </row>
    <row r="100" spans="1:6">
      <c r="A100" s="167"/>
      <c r="B100" s="167"/>
      <c r="C100" s="167"/>
      <c r="D100" s="167"/>
      <c r="E100" s="167"/>
      <c r="F100" s="123"/>
    </row>
    <row r="101" spans="1:6">
      <c r="A101" s="167"/>
      <c r="B101" s="167"/>
      <c r="C101" s="167"/>
      <c r="D101" s="167"/>
      <c r="E101" s="167"/>
      <c r="F101" s="123"/>
    </row>
    <row r="102" spans="1:6" s="42" customFormat="1">
      <c r="A102" s="168"/>
      <c r="B102" s="168"/>
      <c r="C102" s="168"/>
      <c r="D102" s="168"/>
      <c r="E102" s="168"/>
      <c r="F102" s="169"/>
    </row>
    <row r="103" spans="1:6" s="42" customFormat="1">
      <c r="A103" s="168"/>
      <c r="B103" s="168"/>
      <c r="C103" s="168"/>
      <c r="D103" s="168"/>
      <c r="E103" s="168"/>
      <c r="F103" s="169"/>
    </row>
    <row r="104" spans="1:6" s="42" customFormat="1">
      <c r="A104" s="168"/>
      <c r="B104" s="168"/>
      <c r="C104" s="168"/>
      <c r="D104" s="168"/>
      <c r="E104" s="168"/>
      <c r="F104" s="169"/>
    </row>
    <row r="105" spans="1:6" s="42" customFormat="1">
      <c r="A105" s="170"/>
      <c r="B105" s="170"/>
      <c r="C105" s="170"/>
      <c r="D105" s="170"/>
      <c r="E105" s="170"/>
      <c r="F105" s="169"/>
    </row>
    <row r="106" spans="1:6" s="42" customFormat="1">
      <c r="A106" s="170"/>
      <c r="B106" s="170"/>
      <c r="C106" s="170"/>
      <c r="D106" s="170"/>
      <c r="E106" s="170"/>
      <c r="F106" s="169"/>
    </row>
    <row r="107" spans="1:6" s="42" customFormat="1">
      <c r="A107" s="169"/>
      <c r="B107" s="169"/>
      <c r="C107" s="169"/>
      <c r="D107" s="169"/>
      <c r="E107" s="169"/>
      <c r="F107" s="169"/>
    </row>
    <row r="108" spans="1:6" s="42" customFormat="1"/>
    <row r="109" spans="1:6" s="42" customFormat="1"/>
    <row r="110" spans="1:6" s="42" customFormat="1"/>
    <row r="111" spans="1:6" s="42" customFormat="1"/>
    <row r="112" spans="1:6" s="42" customFormat="1"/>
    <row r="113" s="42" customFormat="1"/>
    <row r="114" s="42" customFormat="1"/>
    <row r="115" s="42" customFormat="1"/>
    <row r="116" s="42" customFormat="1"/>
    <row r="117" s="42" customFormat="1"/>
    <row r="118" s="42" customFormat="1"/>
    <row r="119" s="42" customFormat="1"/>
    <row r="120" s="42" customFormat="1"/>
    <row r="121" s="42" customFormat="1"/>
    <row r="122" s="42" customFormat="1"/>
    <row r="123" s="42" customFormat="1"/>
    <row r="124" s="42" customFormat="1"/>
    <row r="125" s="42" customFormat="1"/>
    <row r="126" s="42" customFormat="1"/>
    <row r="127" s="42" customFormat="1"/>
    <row r="128" s="42" customFormat="1"/>
    <row r="129" s="42" customFormat="1"/>
    <row r="130" s="42" customFormat="1"/>
    <row r="131" s="42" customFormat="1"/>
    <row r="132" s="42" customFormat="1"/>
    <row r="133" s="42" customFormat="1"/>
    <row r="134" s="42" customFormat="1"/>
    <row r="135" s="42" customFormat="1"/>
    <row r="136" s="42" customFormat="1"/>
    <row r="137" s="42" customFormat="1"/>
    <row r="138" s="42" customFormat="1"/>
    <row r="139" s="42" customFormat="1"/>
    <row r="140" s="42" customFormat="1"/>
    <row r="141" s="42" customFormat="1"/>
    <row r="142" s="42" customFormat="1"/>
    <row r="143" s="42" customFormat="1"/>
    <row r="144" s="42" customFormat="1"/>
    <row r="145" s="42" customFormat="1"/>
    <row r="146" s="42" customFormat="1"/>
    <row r="147" s="42" customFormat="1"/>
    <row r="148" s="42" customFormat="1"/>
    <row r="149" s="42" customFormat="1"/>
    <row r="150" s="42" customFormat="1"/>
    <row r="151" s="42" customFormat="1"/>
    <row r="152" s="42" customFormat="1"/>
    <row r="153" s="42" customFormat="1"/>
    <row r="154" s="42" customFormat="1"/>
    <row r="155" s="42" customFormat="1"/>
    <row r="156" s="42" customFormat="1"/>
    <row r="157" s="42" customFormat="1"/>
    <row r="158" s="42" customFormat="1"/>
    <row r="159" s="42" customFormat="1"/>
    <row r="160" s="42" customFormat="1"/>
    <row r="161" s="42" customFormat="1"/>
    <row r="162" s="42" customFormat="1"/>
    <row r="163" s="42" customFormat="1"/>
    <row r="164" s="42" customFormat="1"/>
    <row r="165" s="42" customFormat="1"/>
    <row r="166" s="42" customFormat="1"/>
    <row r="167" s="42" customFormat="1"/>
    <row r="168" s="42" customFormat="1"/>
    <row r="169" s="42" customFormat="1"/>
    <row r="170" s="42" customFormat="1"/>
    <row r="171" s="42" customFormat="1"/>
    <row r="172" s="42" customFormat="1"/>
    <row r="173" s="42" customFormat="1"/>
    <row r="174" s="42" customFormat="1"/>
    <row r="175" s="42" customFormat="1"/>
    <row r="176" s="42" customFormat="1"/>
    <row r="177" s="42" customFormat="1"/>
    <row r="178" s="42" customFormat="1"/>
    <row r="179" s="42" customFormat="1"/>
    <row r="180" s="42" customFormat="1"/>
    <row r="181" s="42" customFormat="1"/>
    <row r="182" s="42" customFormat="1"/>
    <row r="183" s="42" customFormat="1"/>
    <row r="184" s="42" customFormat="1"/>
    <row r="185" s="42" customFormat="1"/>
    <row r="186" s="42" customFormat="1"/>
    <row r="187" s="42" customFormat="1"/>
    <row r="188" s="42" customFormat="1"/>
    <row r="189" s="42" customFormat="1"/>
    <row r="190" s="42" customFormat="1"/>
    <row r="191" s="42" customFormat="1"/>
    <row r="192" s="42" customFormat="1"/>
    <row r="193" s="42" customFormat="1"/>
    <row r="194" s="42" customFormat="1"/>
    <row r="195" s="42" customFormat="1"/>
    <row r="196" s="42" customFormat="1"/>
    <row r="197" s="42" customFormat="1"/>
    <row r="198" s="42" customFormat="1"/>
    <row r="199" s="42" customFormat="1"/>
    <row r="200" s="42" customFormat="1"/>
    <row r="201" s="42" customFormat="1"/>
    <row r="202" s="42" customFormat="1"/>
    <row r="203" s="42" customFormat="1"/>
    <row r="204" s="42" customFormat="1"/>
    <row r="205" s="42" customFormat="1"/>
    <row r="206" s="42" customFormat="1"/>
    <row r="207" s="42" customFormat="1"/>
    <row r="208" s="42" customFormat="1"/>
    <row r="209" s="42" customFormat="1"/>
    <row r="210" s="42" customFormat="1"/>
    <row r="211" s="42" customFormat="1"/>
    <row r="212" s="42" customFormat="1"/>
    <row r="213" s="42" customFormat="1"/>
    <row r="214" s="42" customFormat="1"/>
    <row r="215" s="42" customFormat="1"/>
    <row r="216" s="42" customFormat="1"/>
    <row r="217" s="42" customFormat="1"/>
    <row r="218" s="42" customFormat="1"/>
    <row r="219" s="42" customFormat="1"/>
    <row r="220" s="42" customFormat="1"/>
    <row r="221" s="42" customFormat="1"/>
    <row r="222" s="42" customFormat="1"/>
    <row r="223" s="42" customFormat="1"/>
    <row r="224" s="42" customFormat="1"/>
    <row r="225" s="42" customFormat="1"/>
    <row r="226" s="42" customFormat="1"/>
    <row r="227" s="42" customFormat="1"/>
    <row r="228" s="42" customFormat="1"/>
    <row r="229" s="42" customFormat="1"/>
    <row r="230" s="42" customFormat="1"/>
    <row r="231" s="42" customFormat="1"/>
    <row r="232" s="42" customFormat="1"/>
    <row r="233" s="42" customFormat="1"/>
    <row r="234" s="42" customFormat="1"/>
    <row r="235" s="42" customFormat="1"/>
    <row r="236" s="42" customFormat="1"/>
    <row r="237" s="42" customFormat="1"/>
    <row r="238" s="42" customFormat="1"/>
    <row r="239" s="42" customFormat="1"/>
    <row r="240" s="42" customFormat="1"/>
    <row r="241" s="42" customFormat="1"/>
    <row r="242" s="42" customFormat="1"/>
    <row r="243" s="42" customFormat="1"/>
    <row r="244" s="42" customFormat="1"/>
    <row r="245" s="42" customFormat="1"/>
    <row r="246" s="42" customFormat="1"/>
    <row r="247" s="42" customFormat="1"/>
    <row r="248" s="42" customFormat="1"/>
    <row r="249" s="42" customFormat="1"/>
    <row r="250" s="42" customFormat="1"/>
    <row r="251" s="42" customFormat="1"/>
    <row r="252" s="42" customFormat="1"/>
    <row r="253" s="42" customFormat="1"/>
    <row r="254" s="42" customFormat="1"/>
    <row r="255" s="42" customFormat="1"/>
    <row r="256" s="42" customFormat="1"/>
    <row r="257" s="42" customFormat="1"/>
    <row r="258" s="42" customFormat="1"/>
    <row r="259" s="42" customFormat="1"/>
    <row r="260" s="42" customFormat="1"/>
    <row r="261" s="42" customFormat="1"/>
    <row r="262" s="42" customFormat="1"/>
    <row r="263" s="42" customFormat="1"/>
    <row r="264" s="42" customFormat="1"/>
    <row r="265" s="42" customFormat="1"/>
    <row r="266" s="42" customFormat="1"/>
    <row r="267" s="42" customFormat="1"/>
    <row r="268" s="42" customFormat="1"/>
    <row r="269" s="42" customFormat="1"/>
    <row r="270" s="42" customFormat="1"/>
    <row r="271" s="42" customFormat="1"/>
    <row r="272" s="42" customFormat="1"/>
    <row r="273" s="42" customFormat="1"/>
    <row r="274" s="42" customFormat="1"/>
    <row r="275" s="42" customFormat="1"/>
    <row r="276" s="42" customFormat="1"/>
    <row r="277" s="42" customFormat="1"/>
    <row r="278" s="42" customFormat="1"/>
    <row r="279" s="42" customFormat="1"/>
    <row r="280" s="42" customFormat="1"/>
    <row r="281" s="42" customFormat="1"/>
    <row r="282" s="42" customFormat="1"/>
    <row r="283" s="42" customFormat="1"/>
    <row r="284" s="42" customFormat="1"/>
    <row r="285" s="42" customFormat="1"/>
    <row r="286" s="42" customFormat="1"/>
    <row r="287" s="42" customFormat="1"/>
    <row r="288" s="42" customFormat="1"/>
    <row r="289" s="42" customFormat="1"/>
    <row r="290" s="42" customFormat="1"/>
    <row r="291" s="42" customFormat="1"/>
    <row r="292" s="42" customFormat="1"/>
    <row r="293" s="42" customFormat="1"/>
    <row r="294" s="42" customFormat="1"/>
    <row r="295" s="42" customFormat="1"/>
    <row r="296" s="42" customFormat="1"/>
    <row r="297" s="42" customFormat="1"/>
    <row r="298" s="42" customFormat="1"/>
    <row r="299" s="42" customFormat="1"/>
    <row r="300" s="42" customFormat="1"/>
    <row r="301" s="42" customFormat="1"/>
    <row r="302" s="42" customFormat="1"/>
    <row r="303" s="42" customFormat="1"/>
    <row r="304" s="42" customFormat="1"/>
    <row r="305" s="42" customFormat="1"/>
    <row r="306" s="42" customFormat="1"/>
    <row r="307" s="42" customFormat="1"/>
    <row r="308" s="42" customFormat="1"/>
    <row r="309" s="42" customFormat="1"/>
    <row r="310" s="42" customFormat="1"/>
    <row r="311" s="42" customFormat="1"/>
    <row r="312" s="42" customFormat="1"/>
    <row r="313" s="42" customFormat="1"/>
    <row r="314" s="42" customFormat="1"/>
    <row r="315" s="42" customFormat="1"/>
    <row r="316" s="42" customFormat="1"/>
    <row r="317" s="42" customFormat="1"/>
    <row r="318" s="42" customFormat="1"/>
    <row r="319" s="42" customFormat="1"/>
    <row r="320" s="42" customFormat="1"/>
    <row r="321" s="42" customFormat="1"/>
    <row r="322" s="42" customFormat="1"/>
    <row r="323" s="42" customFormat="1"/>
    <row r="324" s="42" customFormat="1"/>
    <row r="325" s="42" customFormat="1"/>
    <row r="326" s="42" customFormat="1"/>
    <row r="327" s="42" customFormat="1"/>
    <row r="328" s="42" customFormat="1"/>
    <row r="329" s="42" customFormat="1"/>
    <row r="330" s="42" customFormat="1"/>
    <row r="331" s="42" customFormat="1"/>
    <row r="332" s="42" customFormat="1"/>
    <row r="333" s="42" customFormat="1"/>
    <row r="334" s="42" customFormat="1"/>
    <row r="335" s="42" customFormat="1"/>
    <row r="336" s="42" customFormat="1"/>
    <row r="337" s="42" customFormat="1"/>
    <row r="338" s="42" customFormat="1"/>
    <row r="339" s="42" customFormat="1"/>
    <row r="340" s="42" customFormat="1"/>
    <row r="341" s="42" customFormat="1"/>
    <row r="342" s="42" customFormat="1"/>
    <row r="343" s="42" customFormat="1"/>
    <row r="344" s="42" customFormat="1"/>
    <row r="345" s="42" customFormat="1"/>
    <row r="346" s="42" customFormat="1"/>
    <row r="347" s="42" customFormat="1"/>
    <row r="348" s="42" customFormat="1"/>
    <row r="349" s="42" customFormat="1"/>
    <row r="350" s="42" customFormat="1"/>
    <row r="351" s="42" customFormat="1"/>
    <row r="352" s="42" customFormat="1"/>
    <row r="353" s="42" customFormat="1"/>
    <row r="354" s="42" customFormat="1"/>
    <row r="355" s="42" customFormat="1"/>
    <row r="356" s="42" customFormat="1"/>
    <row r="357" s="42" customFormat="1"/>
    <row r="358" s="42" customFormat="1"/>
    <row r="359" s="42" customFormat="1"/>
    <row r="360" s="42" customFormat="1"/>
    <row r="361" s="42" customFormat="1"/>
    <row r="362" s="42" customFormat="1"/>
    <row r="363" s="42" customFormat="1"/>
    <row r="364" s="42" customFormat="1"/>
    <row r="365" s="42" customFormat="1"/>
    <row r="366" s="42" customFormat="1"/>
    <row r="367" s="42" customFormat="1"/>
    <row r="368" s="42" customFormat="1"/>
    <row r="369" s="42" customFormat="1"/>
    <row r="370" s="42" customFormat="1"/>
    <row r="371" s="42" customFormat="1"/>
    <row r="372" s="42" customFormat="1"/>
    <row r="373" s="42" customFormat="1"/>
    <row r="374" s="42" customFormat="1"/>
    <row r="375" s="42" customFormat="1"/>
    <row r="376" s="42" customFormat="1"/>
    <row r="377" s="42" customFormat="1"/>
    <row r="378" s="42" customFormat="1"/>
    <row r="379" s="42" customFormat="1"/>
    <row r="380" s="42" customFormat="1"/>
    <row r="381" s="42" customFormat="1"/>
    <row r="382" s="42" customFormat="1"/>
    <row r="383" s="42" customFormat="1"/>
    <row r="384" s="42" customFormat="1"/>
    <row r="385" s="42" customFormat="1"/>
    <row r="386" s="42" customFormat="1"/>
    <row r="387" s="42" customFormat="1"/>
    <row r="388" s="42" customFormat="1"/>
    <row r="389" s="42" customFormat="1"/>
    <row r="390" s="42" customFormat="1"/>
    <row r="391" s="42" customFormat="1"/>
    <row r="392" s="42" customFormat="1"/>
    <row r="393" s="42" customFormat="1"/>
    <row r="394" s="42" customFormat="1"/>
    <row r="395" s="42" customFormat="1"/>
    <row r="396" s="42" customFormat="1"/>
    <row r="397" s="42" customFormat="1"/>
    <row r="398" s="42" customFormat="1"/>
    <row r="399" s="42" customFormat="1"/>
    <row r="400" s="42" customFormat="1"/>
    <row r="401" s="42" customFormat="1"/>
    <row r="402" s="42" customFormat="1"/>
    <row r="403" s="42" customFormat="1"/>
    <row r="404" s="42" customFormat="1"/>
    <row r="405" s="42" customFormat="1"/>
    <row r="406" s="42" customFormat="1"/>
    <row r="407" s="42" customFormat="1"/>
    <row r="408" s="42" customFormat="1"/>
    <row r="409" s="42" customFormat="1"/>
    <row r="410" s="42" customFormat="1"/>
    <row r="411" s="42" customFormat="1"/>
    <row r="412" s="42" customFormat="1"/>
    <row r="413" s="42" customFormat="1"/>
    <row r="414" s="42" customFormat="1"/>
    <row r="415" s="42" customFormat="1"/>
    <row r="416" s="42" customFormat="1"/>
    <row r="417" s="42" customFormat="1"/>
    <row r="418" s="42" customFormat="1"/>
    <row r="419" s="42" customFormat="1"/>
    <row r="420" s="42" customFormat="1"/>
    <row r="421" s="42" customFormat="1"/>
    <row r="422" s="42" customFormat="1"/>
    <row r="423" s="42" customFormat="1"/>
    <row r="424" s="42" customFormat="1"/>
    <row r="425" s="42" customFormat="1"/>
    <row r="426" s="42" customFormat="1"/>
    <row r="427" s="42" customFormat="1"/>
    <row r="428" s="42" customFormat="1"/>
    <row r="429" s="42" customFormat="1"/>
    <row r="430" s="42" customFormat="1"/>
    <row r="431" s="42" customFormat="1"/>
    <row r="432" s="42" customFormat="1"/>
    <row r="433" s="42" customFormat="1"/>
    <row r="434" s="42" customFormat="1"/>
    <row r="435" s="42" customFormat="1"/>
    <row r="436" s="42" customFormat="1"/>
    <row r="437" s="42" customFormat="1"/>
    <row r="438" s="42" customFormat="1"/>
    <row r="439" s="42" customFormat="1"/>
    <row r="440" s="42" customFormat="1"/>
    <row r="441" s="42" customFormat="1"/>
    <row r="442" s="42" customFormat="1"/>
    <row r="443" s="42" customFormat="1"/>
    <row r="444" s="42" customFormat="1"/>
    <row r="445" s="42" customFormat="1"/>
    <row r="446" s="42" customFormat="1"/>
    <row r="447" s="42" customFormat="1"/>
    <row r="448" s="42" customFormat="1"/>
    <row r="449" s="42" customFormat="1"/>
    <row r="450" s="42" customFormat="1"/>
    <row r="451" s="42" customFormat="1"/>
    <row r="452" s="42" customFormat="1"/>
    <row r="453" s="42" customFormat="1"/>
    <row r="454" s="42" customFormat="1"/>
    <row r="455" s="42" customFormat="1"/>
    <row r="456" s="42" customFormat="1"/>
    <row r="457" s="42" customFormat="1"/>
    <row r="458" s="42" customFormat="1"/>
    <row r="459" s="42" customFormat="1"/>
    <row r="460" s="42" customFormat="1"/>
    <row r="461" s="42" customFormat="1"/>
    <row r="462" s="42" customFormat="1"/>
    <row r="463" s="42" customFormat="1"/>
    <row r="464" s="42" customFormat="1"/>
    <row r="465" s="42" customFormat="1"/>
    <row r="466" s="42" customFormat="1"/>
    <row r="467" s="42" customFormat="1"/>
    <row r="468" s="42" customFormat="1"/>
    <row r="469" s="42" customFormat="1"/>
    <row r="470" s="42" customFormat="1"/>
    <row r="471" s="42" customFormat="1"/>
    <row r="472" s="42" customFormat="1"/>
    <row r="473" s="42" customFormat="1"/>
    <row r="474" s="42" customFormat="1"/>
    <row r="475" s="42" customFormat="1"/>
    <row r="476" s="42" customFormat="1"/>
    <row r="477" s="42" customFormat="1"/>
    <row r="478" s="42" customFormat="1"/>
    <row r="479" s="42" customFormat="1"/>
    <row r="480" s="42" customFormat="1"/>
    <row r="481" s="42" customFormat="1"/>
    <row r="482" s="42" customFormat="1"/>
    <row r="483" s="42" customFormat="1"/>
    <row r="484" s="42" customFormat="1"/>
    <row r="485" s="42" customFormat="1"/>
    <row r="486" s="42" customFormat="1"/>
    <row r="487" s="42" customFormat="1"/>
    <row r="488" s="42" customFormat="1"/>
  </sheetData>
  <mergeCells count="53">
    <mergeCell ref="A32:C34"/>
    <mergeCell ref="D32:AB34"/>
    <mergeCell ref="AC21:AD21"/>
    <mergeCell ref="AC22:AD22"/>
    <mergeCell ref="AC23:AE23"/>
    <mergeCell ref="AC31:AD31"/>
    <mergeCell ref="A20:A24"/>
    <mergeCell ref="A27:A31"/>
    <mergeCell ref="AC7:AE7"/>
    <mergeCell ref="AC11:AE11"/>
    <mergeCell ref="AC15:AE15"/>
    <mergeCell ref="AC19:AE19"/>
    <mergeCell ref="AC20:AE20"/>
    <mergeCell ref="U5:V5"/>
    <mergeCell ref="W5:Z5"/>
    <mergeCell ref="AA5:AB5"/>
    <mergeCell ref="AC5:AE5"/>
    <mergeCell ref="C6:H6"/>
    <mergeCell ref="I6:J6"/>
    <mergeCell ref="K6:L6"/>
    <mergeCell ref="M6:N6"/>
    <mergeCell ref="O6:P6"/>
    <mergeCell ref="Q6:R6"/>
    <mergeCell ref="S6:T6"/>
    <mergeCell ref="U6:V6"/>
    <mergeCell ref="W6:Z6"/>
    <mergeCell ref="AA6:AB6"/>
    <mergeCell ref="AC6:AE6"/>
    <mergeCell ref="S4:T4"/>
    <mergeCell ref="C5:H5"/>
    <mergeCell ref="I5:J5"/>
    <mergeCell ref="K5:L5"/>
    <mergeCell ref="M5:N5"/>
    <mergeCell ref="O5:P5"/>
    <mergeCell ref="Q5:R5"/>
    <mergeCell ref="S5:T5"/>
    <mergeCell ref="C3:H4"/>
    <mergeCell ref="I4:J4"/>
    <mergeCell ref="K4:L4"/>
    <mergeCell ref="M4:N4"/>
    <mergeCell ref="O4:P4"/>
    <mergeCell ref="Q4:R4"/>
    <mergeCell ref="C2:F2"/>
    <mergeCell ref="AB2:AE2"/>
    <mergeCell ref="I3:J3"/>
    <mergeCell ref="K3:L3"/>
    <mergeCell ref="M3:N3"/>
    <mergeCell ref="O3:P3"/>
    <mergeCell ref="Q3:R3"/>
    <mergeCell ref="U3:V4"/>
    <mergeCell ref="AA3:AB4"/>
    <mergeCell ref="AC3:AE4"/>
    <mergeCell ref="W3:Z4"/>
  </mergeCells>
  <phoneticPr fontId="99" type="noConversion"/>
  <conditionalFormatting sqref="A90:E106">
    <cfRule type="cellIs" dxfId="3" priority="1" stopIfTrue="1" operator="greaterThanOrEqual">
      <formula>$K$4</formula>
    </cfRule>
    <cfRule type="cellIs" dxfId="2" priority="2" stopIfTrue="1" operator="lessThanOrEqual">
      <formula>$K$6</formula>
    </cfRule>
  </conditionalFormatting>
  <dataValidations count="1">
    <dataValidation allowBlank="1" showInputMessage="1" showErrorMessage="1" sqref="M4 JI4 TE4 ADA4 AMW4 AWS4 BGO4 BQK4 CAG4 CKC4 CTY4 DDU4 DNQ4 DXM4 EHI4 ERE4 FBA4 FKW4 FUS4 GEO4 GOK4 GYG4 HIC4 HRY4 IBU4 ILQ4 IVM4 JFI4 JPE4 JZA4 KIW4 KSS4 LCO4 LMK4 LWG4 MGC4 MPY4 MZU4 NJQ4 NTM4 ODI4 ONE4 OXA4 PGW4 PQS4 QAO4 QKK4 QUG4 REC4 RNY4 RXU4 SHQ4 SRM4 TBI4 TLE4 TVA4 UEW4 UOS4 UYO4 VIK4 VSG4 WCC4 WLY4 WVU4 M65540 JI65540 TE65540 ADA65540 AMW65540 AWS65540 BGO65540 BQK65540 CAG65540 CKC65540 CTY65540 DDU65540 DNQ65540 DXM65540 EHI65540 ERE65540 FBA65540 FKW65540 FUS65540 GEO65540 GOK65540 GYG65540 HIC65540 HRY65540 IBU65540 ILQ65540 IVM65540 JFI65540 JPE65540 JZA65540 KIW65540 KSS65540 LCO65540 LMK65540 LWG65540 MGC65540 MPY65540 MZU65540 NJQ65540 NTM65540 ODI65540 ONE65540 OXA65540 PGW65540 PQS65540 QAO65540 QKK65540 QUG65540 REC65540 RNY65540 RXU65540 SHQ65540 SRM65540 TBI65540 TLE65540 TVA65540 UEW65540 UOS65540 UYO65540 VIK65540 VSG65540 WCC65540 WLY65540 WVU65540 M131076 JI131076 TE131076 ADA131076 AMW131076 AWS131076 BGO131076 BQK131076 CAG131076 CKC131076 CTY131076 DDU131076 DNQ131076 DXM131076 EHI131076 ERE131076 FBA131076 FKW131076 FUS131076 GEO131076 GOK131076 GYG131076 HIC131076 HRY131076 IBU131076 ILQ131076 IVM131076 JFI131076 JPE131076 JZA131076 KIW131076 KSS131076 LCO131076 LMK131076 LWG131076 MGC131076 MPY131076 MZU131076 NJQ131076 NTM131076 ODI131076 ONE131076 OXA131076 PGW131076 PQS131076 QAO131076 QKK131076 QUG131076 REC131076 RNY131076 RXU131076 SHQ131076 SRM131076 TBI131076 TLE131076 TVA131076 UEW131076 UOS131076 UYO131076 VIK131076 VSG131076 WCC131076 WLY131076 WVU131076 M196612 JI196612 TE196612 ADA196612 AMW196612 AWS196612 BGO196612 BQK196612 CAG196612 CKC196612 CTY196612 DDU196612 DNQ196612 DXM196612 EHI196612 ERE196612 FBA196612 FKW196612 FUS196612 GEO196612 GOK196612 GYG196612 HIC196612 HRY196612 IBU196612 ILQ196612 IVM196612 JFI196612 JPE196612 JZA196612 KIW196612 KSS196612 LCO196612 LMK196612 LWG196612 MGC196612 MPY196612 MZU196612 NJQ196612 NTM196612 ODI196612 ONE196612 OXA196612 PGW196612 PQS196612 QAO196612 QKK196612 QUG196612 REC196612 RNY196612 RXU196612 SHQ196612 SRM196612 TBI196612 TLE196612 TVA196612 UEW196612 UOS196612 UYO196612 VIK196612 VSG196612 WCC196612 WLY196612 WVU196612 M262148 JI262148 TE262148 ADA262148 AMW262148 AWS262148 BGO262148 BQK262148 CAG262148 CKC262148 CTY262148 DDU262148 DNQ262148 DXM262148 EHI262148 ERE262148 FBA262148 FKW262148 FUS262148 GEO262148 GOK262148 GYG262148 HIC262148 HRY262148 IBU262148 ILQ262148 IVM262148 JFI262148 JPE262148 JZA262148 KIW262148 KSS262148 LCO262148 LMK262148 LWG262148 MGC262148 MPY262148 MZU262148 NJQ262148 NTM262148 ODI262148 ONE262148 OXA262148 PGW262148 PQS262148 QAO262148 QKK262148 QUG262148 REC262148 RNY262148 RXU262148 SHQ262148 SRM262148 TBI262148 TLE262148 TVA262148 UEW262148 UOS262148 UYO262148 VIK262148 VSG262148 WCC262148 WLY262148 WVU262148 M327684 JI327684 TE327684 ADA327684 AMW327684 AWS327684 BGO327684 BQK327684 CAG327684 CKC327684 CTY327684 DDU327684 DNQ327684 DXM327684 EHI327684 ERE327684 FBA327684 FKW327684 FUS327684 GEO327684 GOK327684 GYG327684 HIC327684 HRY327684 IBU327684 ILQ327684 IVM327684 JFI327684 JPE327684 JZA327684 KIW327684 KSS327684 LCO327684 LMK327684 LWG327684 MGC327684 MPY327684 MZU327684 NJQ327684 NTM327684 ODI327684 ONE327684 OXA327684 PGW327684 PQS327684 QAO327684 QKK327684 QUG327684 REC327684 RNY327684 RXU327684 SHQ327684 SRM327684 TBI327684 TLE327684 TVA327684 UEW327684 UOS327684 UYO327684 VIK327684 VSG327684 WCC327684 WLY327684 WVU327684 M393220 JI393220 TE393220 ADA393220 AMW393220 AWS393220 BGO393220 BQK393220 CAG393220 CKC393220 CTY393220 DDU393220 DNQ393220 DXM393220 EHI393220 ERE393220 FBA393220 FKW393220 FUS393220 GEO393220 GOK393220 GYG393220 HIC393220 HRY393220 IBU393220 ILQ393220 IVM393220 JFI393220 JPE393220 JZA393220 KIW393220 KSS393220 LCO393220 LMK393220 LWG393220 MGC393220 MPY393220 MZU393220 NJQ393220 NTM393220 ODI393220 ONE393220 OXA393220 PGW393220 PQS393220 QAO393220 QKK393220 QUG393220 REC393220 RNY393220 RXU393220 SHQ393220 SRM393220 TBI393220 TLE393220 TVA393220 UEW393220 UOS393220 UYO393220 VIK393220 VSG393220 WCC393220 WLY393220 WVU393220 M458756 JI458756 TE458756 ADA458756 AMW458756 AWS458756 BGO458756 BQK458756 CAG458756 CKC458756 CTY458756 DDU458756 DNQ458756 DXM458756 EHI458756 ERE458756 FBA458756 FKW458756 FUS458756 GEO458756 GOK458756 GYG458756 HIC458756 HRY458756 IBU458756 ILQ458756 IVM458756 JFI458756 JPE458756 JZA458756 KIW458756 KSS458756 LCO458756 LMK458756 LWG458756 MGC458756 MPY458756 MZU458756 NJQ458756 NTM458756 ODI458756 ONE458756 OXA458756 PGW458756 PQS458756 QAO458756 QKK458756 QUG458756 REC458756 RNY458756 RXU458756 SHQ458756 SRM458756 TBI458756 TLE458756 TVA458756 UEW458756 UOS458756 UYO458756 VIK458756 VSG458756 WCC458756 WLY458756 WVU458756 M524292 JI524292 TE524292 ADA524292 AMW524292 AWS524292 BGO524292 BQK524292 CAG524292 CKC524292 CTY524292 DDU524292 DNQ524292 DXM524292 EHI524292 ERE524292 FBA524292 FKW524292 FUS524292 GEO524292 GOK524292 GYG524292 HIC524292 HRY524292 IBU524292 ILQ524292 IVM524292 JFI524292 JPE524292 JZA524292 KIW524292 KSS524292 LCO524292 LMK524292 LWG524292 MGC524292 MPY524292 MZU524292 NJQ524292 NTM524292 ODI524292 ONE524292 OXA524292 PGW524292 PQS524292 QAO524292 QKK524292 QUG524292 REC524292 RNY524292 RXU524292 SHQ524292 SRM524292 TBI524292 TLE524292 TVA524292 UEW524292 UOS524292 UYO524292 VIK524292 VSG524292 WCC524292 WLY524292 WVU524292 M589828 JI589828 TE589828 ADA589828 AMW589828 AWS589828 BGO589828 BQK589828 CAG589828 CKC589828 CTY589828 DDU589828 DNQ589828 DXM589828 EHI589828 ERE589828 FBA589828 FKW589828 FUS589828 GEO589828 GOK589828 GYG589828 HIC589828 HRY589828 IBU589828 ILQ589828 IVM589828 JFI589828 JPE589828 JZA589828 KIW589828 KSS589828 LCO589828 LMK589828 LWG589828 MGC589828 MPY589828 MZU589828 NJQ589828 NTM589828 ODI589828 ONE589828 OXA589828 PGW589828 PQS589828 QAO589828 QKK589828 QUG589828 REC589828 RNY589828 RXU589828 SHQ589828 SRM589828 TBI589828 TLE589828 TVA589828 UEW589828 UOS589828 UYO589828 VIK589828 VSG589828 WCC589828 WLY589828 WVU589828 M655364 JI655364 TE655364 ADA655364 AMW655364 AWS655364 BGO655364 BQK655364 CAG655364 CKC655364 CTY655364 DDU655364 DNQ655364 DXM655364 EHI655364 ERE655364 FBA655364 FKW655364 FUS655364 GEO655364 GOK655364 GYG655364 HIC655364 HRY655364 IBU655364 ILQ655364 IVM655364 JFI655364 JPE655364 JZA655364 KIW655364 KSS655364 LCO655364 LMK655364 LWG655364 MGC655364 MPY655364 MZU655364 NJQ655364 NTM655364 ODI655364 ONE655364 OXA655364 PGW655364 PQS655364 QAO655364 QKK655364 QUG655364 REC655364 RNY655364 RXU655364 SHQ655364 SRM655364 TBI655364 TLE655364 TVA655364 UEW655364 UOS655364 UYO655364 VIK655364 VSG655364 WCC655364 WLY655364 WVU655364 M720900 JI720900 TE720900 ADA720900 AMW720900 AWS720900 BGO720900 BQK720900 CAG720900 CKC720900 CTY720900 DDU720900 DNQ720900 DXM720900 EHI720900 ERE720900 FBA720900 FKW720900 FUS720900 GEO720900 GOK720900 GYG720900 HIC720900 HRY720900 IBU720900 ILQ720900 IVM720900 JFI720900 JPE720900 JZA720900 KIW720900 KSS720900 LCO720900 LMK720900 LWG720900 MGC720900 MPY720900 MZU720900 NJQ720900 NTM720900 ODI720900 ONE720900 OXA720900 PGW720900 PQS720900 QAO720900 QKK720900 QUG720900 REC720900 RNY720900 RXU720900 SHQ720900 SRM720900 TBI720900 TLE720900 TVA720900 UEW720900 UOS720900 UYO720900 VIK720900 VSG720900 WCC720900 WLY720900 WVU720900 M786436 JI786436 TE786436 ADA786436 AMW786436 AWS786436 BGO786436 BQK786436 CAG786436 CKC786436 CTY786436 DDU786436 DNQ786436 DXM786436 EHI786436 ERE786436 FBA786436 FKW786436 FUS786436 GEO786436 GOK786436 GYG786436 HIC786436 HRY786436 IBU786436 ILQ786436 IVM786436 JFI786436 JPE786436 JZA786436 KIW786436 KSS786436 LCO786436 LMK786436 LWG786436 MGC786436 MPY786436 MZU786436 NJQ786436 NTM786436 ODI786436 ONE786436 OXA786436 PGW786436 PQS786436 QAO786436 QKK786436 QUG786436 REC786436 RNY786436 RXU786436 SHQ786436 SRM786436 TBI786436 TLE786436 TVA786436 UEW786436 UOS786436 UYO786436 VIK786436 VSG786436 WCC786436 WLY786436 WVU786436 M851972 JI851972 TE851972 ADA851972 AMW851972 AWS851972 BGO851972 BQK851972 CAG851972 CKC851972 CTY851972 DDU851972 DNQ851972 DXM851972 EHI851972 ERE851972 FBA851972 FKW851972 FUS851972 GEO851972 GOK851972 GYG851972 HIC851972 HRY851972 IBU851972 ILQ851972 IVM851972 JFI851972 JPE851972 JZA851972 KIW851972 KSS851972 LCO851972 LMK851972 LWG851972 MGC851972 MPY851972 MZU851972 NJQ851972 NTM851972 ODI851972 ONE851972 OXA851972 PGW851972 PQS851972 QAO851972 QKK851972 QUG851972 REC851972 RNY851972 RXU851972 SHQ851972 SRM851972 TBI851972 TLE851972 TVA851972 UEW851972 UOS851972 UYO851972 VIK851972 VSG851972 WCC851972 WLY851972 WVU851972 M917508 JI917508 TE917508 ADA917508 AMW917508 AWS917508 BGO917508 BQK917508 CAG917508 CKC917508 CTY917508 DDU917508 DNQ917508 DXM917508 EHI917508 ERE917508 FBA917508 FKW917508 FUS917508 GEO917508 GOK917508 GYG917508 HIC917508 HRY917508 IBU917508 ILQ917508 IVM917508 JFI917508 JPE917508 JZA917508 KIW917508 KSS917508 LCO917508 LMK917508 LWG917508 MGC917508 MPY917508 MZU917508 NJQ917508 NTM917508 ODI917508 ONE917508 OXA917508 PGW917508 PQS917508 QAO917508 QKK917508 QUG917508 REC917508 RNY917508 RXU917508 SHQ917508 SRM917508 TBI917508 TLE917508 TVA917508 UEW917508 UOS917508 UYO917508 VIK917508 VSG917508 WCC917508 WLY917508 WVU917508 M983044 JI983044 TE983044 ADA983044 AMW983044 AWS983044 BGO983044 BQK983044 CAG983044 CKC983044 CTY983044 DDU983044 DNQ983044 DXM983044 EHI983044 ERE983044 FBA983044 FKW983044 FUS983044 GEO983044 GOK983044 GYG983044 HIC983044 HRY983044 IBU983044 ILQ983044 IVM983044 JFI983044 JPE983044 JZA983044 KIW983044 KSS983044 LCO983044 LMK983044 LWG983044 MGC983044 MPY983044 MZU983044 NJQ983044 NTM983044 ODI983044 ONE983044 OXA983044 PGW983044 PQS983044 QAO983044 QKK983044 QUG983044 REC983044 RNY983044 RXU983044 SHQ983044 SRM983044 TBI983044 TLE983044 TVA983044 UEW983044 UOS983044 UYO983044 VIK983044 VSG983044 WCC983044 WLY983044 WVU983044"/>
  </dataValidations>
  <pageMargins left="0.16875000000000001" right="0.16875000000000001" top="0.97916666666666696" bottom="0.43888888888888899" header="0.85" footer="0.31388888888888899"/>
  <pageSetup paperSize="9" scale="80" orientation="landscape" r:id="rId1"/>
  <colBreaks count="1" manualBreakCount="1">
    <brk id="31" max="1048575" man="1"/>
  </colBreaks>
  <drawing r:id="rId2"/>
</worksheet>
</file>

<file path=xl/worksheets/sheet8.xml><?xml version="1.0" encoding="utf-8"?>
<worksheet xmlns="http://schemas.openxmlformats.org/spreadsheetml/2006/main" xmlns:r="http://schemas.openxmlformats.org/officeDocument/2006/relationships">
  <dimension ref="A1:AG488"/>
  <sheetViews>
    <sheetView view="pageBreakPreview" topLeftCell="C13" zoomScale="85" zoomScaleNormal="100" zoomScaleSheetLayoutView="85" workbookViewId="0">
      <selection activeCell="M14" sqref="M14"/>
    </sheetView>
  </sheetViews>
  <sheetFormatPr defaultColWidth="4.5" defaultRowHeight="15"/>
  <cols>
    <col min="1" max="1" width="8.125" style="43" customWidth="1"/>
    <col min="2" max="2" width="5.75" style="43" customWidth="1"/>
    <col min="3" max="3" width="6.25" style="43" customWidth="1"/>
    <col min="4" max="4" width="5.75" style="43" customWidth="1"/>
    <col min="5" max="5" width="6.25" style="43" customWidth="1"/>
    <col min="6" max="6" width="6.625" style="43" customWidth="1"/>
    <col min="7" max="8" width="5.875" style="43" customWidth="1"/>
    <col min="9" max="9" width="6.25" style="43" customWidth="1"/>
    <col min="10" max="10" width="6.375" style="43" customWidth="1"/>
    <col min="11" max="12" width="6.125" style="43" customWidth="1"/>
    <col min="13" max="20" width="5.25" style="43" customWidth="1"/>
    <col min="21" max="22" width="5.75" style="43" customWidth="1"/>
    <col min="23" max="24" width="6.5" style="43" customWidth="1"/>
    <col min="25" max="25" width="6" style="43" customWidth="1"/>
    <col min="26" max="26" width="6.5" style="43" customWidth="1"/>
    <col min="27" max="27" width="11.625" style="43" customWidth="1"/>
    <col min="28" max="28" width="8.375" style="43" customWidth="1"/>
    <col min="29" max="29" width="4.375" style="43" customWidth="1"/>
    <col min="30" max="30" width="5.5" style="43" customWidth="1"/>
    <col min="31" max="31" width="7.125" style="43" customWidth="1"/>
    <col min="32" max="256" width="4.5" style="43"/>
    <col min="257" max="257" width="8.125" style="43" customWidth="1"/>
    <col min="258" max="258" width="5.75" style="43" customWidth="1"/>
    <col min="259" max="259" width="6.25" style="43" customWidth="1"/>
    <col min="260" max="260" width="5.75" style="43" customWidth="1"/>
    <col min="261" max="261" width="6.25" style="43" customWidth="1"/>
    <col min="262" max="262" width="6.625" style="43" customWidth="1"/>
    <col min="263" max="264" width="5.875" style="43" customWidth="1"/>
    <col min="265" max="265" width="6.25" style="43" customWidth="1"/>
    <col min="266" max="266" width="6.375" style="43" customWidth="1"/>
    <col min="267" max="268" width="6.125" style="43" customWidth="1"/>
    <col min="269" max="276" width="5.25" style="43" customWidth="1"/>
    <col min="277" max="278" width="5.75" style="43" customWidth="1"/>
    <col min="279" max="280" width="6.5" style="43" customWidth="1"/>
    <col min="281" max="281" width="6" style="43" customWidth="1"/>
    <col min="282" max="283" width="6.5" style="43" customWidth="1"/>
    <col min="284" max="284" width="8.375" style="43" customWidth="1"/>
    <col min="285" max="286" width="4.375" style="43" customWidth="1"/>
    <col min="287" max="512" width="4.5" style="43"/>
    <col min="513" max="513" width="8.125" style="43" customWidth="1"/>
    <col min="514" max="514" width="5.75" style="43" customWidth="1"/>
    <col min="515" max="515" width="6.25" style="43" customWidth="1"/>
    <col min="516" max="516" width="5.75" style="43" customWidth="1"/>
    <col min="517" max="517" width="6.25" style="43" customWidth="1"/>
    <col min="518" max="518" width="6.625" style="43" customWidth="1"/>
    <col min="519" max="520" width="5.875" style="43" customWidth="1"/>
    <col min="521" max="521" width="6.25" style="43" customWidth="1"/>
    <col min="522" max="522" width="6.375" style="43" customWidth="1"/>
    <col min="523" max="524" width="6.125" style="43" customWidth="1"/>
    <col min="525" max="532" width="5.25" style="43" customWidth="1"/>
    <col min="533" max="534" width="5.75" style="43" customWidth="1"/>
    <col min="535" max="536" width="6.5" style="43" customWidth="1"/>
    <col min="537" max="537" width="6" style="43" customWidth="1"/>
    <col min="538" max="539" width="6.5" style="43" customWidth="1"/>
    <col min="540" max="540" width="8.375" style="43" customWidth="1"/>
    <col min="541" max="542" width="4.375" style="43" customWidth="1"/>
    <col min="543" max="768" width="4.5" style="43"/>
    <col min="769" max="769" width="8.125" style="43" customWidth="1"/>
    <col min="770" max="770" width="5.75" style="43" customWidth="1"/>
    <col min="771" max="771" width="6.25" style="43" customWidth="1"/>
    <col min="772" max="772" width="5.75" style="43" customWidth="1"/>
    <col min="773" max="773" width="6.25" style="43" customWidth="1"/>
    <col min="774" max="774" width="6.625" style="43" customWidth="1"/>
    <col min="775" max="776" width="5.875" style="43" customWidth="1"/>
    <col min="777" max="777" width="6.25" style="43" customWidth="1"/>
    <col min="778" max="778" width="6.375" style="43" customWidth="1"/>
    <col min="779" max="780" width="6.125" style="43" customWidth="1"/>
    <col min="781" max="788" width="5.25" style="43" customWidth="1"/>
    <col min="789" max="790" width="5.75" style="43" customWidth="1"/>
    <col min="791" max="792" width="6.5" style="43" customWidth="1"/>
    <col min="793" max="793" width="6" style="43" customWidth="1"/>
    <col min="794" max="795" width="6.5" style="43" customWidth="1"/>
    <col min="796" max="796" width="8.375" style="43" customWidth="1"/>
    <col min="797" max="798" width="4.375" style="43" customWidth="1"/>
    <col min="799" max="1024" width="4.5" style="43"/>
    <col min="1025" max="1025" width="8.125" style="43" customWidth="1"/>
    <col min="1026" max="1026" width="5.75" style="43" customWidth="1"/>
    <col min="1027" max="1027" width="6.25" style="43" customWidth="1"/>
    <col min="1028" max="1028" width="5.75" style="43" customWidth="1"/>
    <col min="1029" max="1029" width="6.25" style="43" customWidth="1"/>
    <col min="1030" max="1030" width="6.625" style="43" customWidth="1"/>
    <col min="1031" max="1032" width="5.875" style="43" customWidth="1"/>
    <col min="1033" max="1033" width="6.25" style="43" customWidth="1"/>
    <col min="1034" max="1034" width="6.375" style="43" customWidth="1"/>
    <col min="1035" max="1036" width="6.125" style="43" customWidth="1"/>
    <col min="1037" max="1044" width="5.25" style="43" customWidth="1"/>
    <col min="1045" max="1046" width="5.75" style="43" customWidth="1"/>
    <col min="1047" max="1048" width="6.5" style="43" customWidth="1"/>
    <col min="1049" max="1049" width="6" style="43" customWidth="1"/>
    <col min="1050" max="1051" width="6.5" style="43" customWidth="1"/>
    <col min="1052" max="1052" width="8.375" style="43" customWidth="1"/>
    <col min="1053" max="1054" width="4.375" style="43" customWidth="1"/>
    <col min="1055" max="1280" width="4.5" style="43"/>
    <col min="1281" max="1281" width="8.125" style="43" customWidth="1"/>
    <col min="1282" max="1282" width="5.75" style="43" customWidth="1"/>
    <col min="1283" max="1283" width="6.25" style="43" customWidth="1"/>
    <col min="1284" max="1284" width="5.75" style="43" customWidth="1"/>
    <col min="1285" max="1285" width="6.25" style="43" customWidth="1"/>
    <col min="1286" max="1286" width="6.625" style="43" customWidth="1"/>
    <col min="1287" max="1288" width="5.875" style="43" customWidth="1"/>
    <col min="1289" max="1289" width="6.25" style="43" customWidth="1"/>
    <col min="1290" max="1290" width="6.375" style="43" customWidth="1"/>
    <col min="1291" max="1292" width="6.125" style="43" customWidth="1"/>
    <col min="1293" max="1300" width="5.25" style="43" customWidth="1"/>
    <col min="1301" max="1302" width="5.75" style="43" customWidth="1"/>
    <col min="1303" max="1304" width="6.5" style="43" customWidth="1"/>
    <col min="1305" max="1305" width="6" style="43" customWidth="1"/>
    <col min="1306" max="1307" width="6.5" style="43" customWidth="1"/>
    <col min="1308" max="1308" width="8.375" style="43" customWidth="1"/>
    <col min="1309" max="1310" width="4.375" style="43" customWidth="1"/>
    <col min="1311" max="1536" width="4.5" style="43"/>
    <col min="1537" max="1537" width="8.125" style="43" customWidth="1"/>
    <col min="1538" max="1538" width="5.75" style="43" customWidth="1"/>
    <col min="1539" max="1539" width="6.25" style="43" customWidth="1"/>
    <col min="1540" max="1540" width="5.75" style="43" customWidth="1"/>
    <col min="1541" max="1541" width="6.25" style="43" customWidth="1"/>
    <col min="1542" max="1542" width="6.625" style="43" customWidth="1"/>
    <col min="1543" max="1544" width="5.875" style="43" customWidth="1"/>
    <col min="1545" max="1545" width="6.25" style="43" customWidth="1"/>
    <col min="1546" max="1546" width="6.375" style="43" customWidth="1"/>
    <col min="1547" max="1548" width="6.125" style="43" customWidth="1"/>
    <col min="1549" max="1556" width="5.25" style="43" customWidth="1"/>
    <col min="1557" max="1558" width="5.75" style="43" customWidth="1"/>
    <col min="1559" max="1560" width="6.5" style="43" customWidth="1"/>
    <col min="1561" max="1561" width="6" style="43" customWidth="1"/>
    <col min="1562" max="1563" width="6.5" style="43" customWidth="1"/>
    <col min="1564" max="1564" width="8.375" style="43" customWidth="1"/>
    <col min="1565" max="1566" width="4.375" style="43" customWidth="1"/>
    <col min="1567" max="1792" width="4.5" style="43"/>
    <col min="1793" max="1793" width="8.125" style="43" customWidth="1"/>
    <col min="1794" max="1794" width="5.75" style="43" customWidth="1"/>
    <col min="1795" max="1795" width="6.25" style="43" customWidth="1"/>
    <col min="1796" max="1796" width="5.75" style="43" customWidth="1"/>
    <col min="1797" max="1797" width="6.25" style="43" customWidth="1"/>
    <col min="1798" max="1798" width="6.625" style="43" customWidth="1"/>
    <col min="1799" max="1800" width="5.875" style="43" customWidth="1"/>
    <col min="1801" max="1801" width="6.25" style="43" customWidth="1"/>
    <col min="1802" max="1802" width="6.375" style="43" customWidth="1"/>
    <col min="1803" max="1804" width="6.125" style="43" customWidth="1"/>
    <col min="1805" max="1812" width="5.25" style="43" customWidth="1"/>
    <col min="1813" max="1814" width="5.75" style="43" customWidth="1"/>
    <col min="1815" max="1816" width="6.5" style="43" customWidth="1"/>
    <col min="1817" max="1817" width="6" style="43" customWidth="1"/>
    <col min="1818" max="1819" width="6.5" style="43" customWidth="1"/>
    <col min="1820" max="1820" width="8.375" style="43" customWidth="1"/>
    <col min="1821" max="1822" width="4.375" style="43" customWidth="1"/>
    <col min="1823" max="2048" width="4.5" style="43"/>
    <col min="2049" max="2049" width="8.125" style="43" customWidth="1"/>
    <col min="2050" max="2050" width="5.75" style="43" customWidth="1"/>
    <col min="2051" max="2051" width="6.25" style="43" customWidth="1"/>
    <col min="2052" max="2052" width="5.75" style="43" customWidth="1"/>
    <col min="2053" max="2053" width="6.25" style="43" customWidth="1"/>
    <col min="2054" max="2054" width="6.625" style="43" customWidth="1"/>
    <col min="2055" max="2056" width="5.875" style="43" customWidth="1"/>
    <col min="2057" max="2057" width="6.25" style="43" customWidth="1"/>
    <col min="2058" max="2058" width="6.375" style="43" customWidth="1"/>
    <col min="2059" max="2060" width="6.125" style="43" customWidth="1"/>
    <col min="2061" max="2068" width="5.25" style="43" customWidth="1"/>
    <col min="2069" max="2070" width="5.75" style="43" customWidth="1"/>
    <col min="2071" max="2072" width="6.5" style="43" customWidth="1"/>
    <col min="2073" max="2073" width="6" style="43" customWidth="1"/>
    <col min="2074" max="2075" width="6.5" style="43" customWidth="1"/>
    <col min="2076" max="2076" width="8.375" style="43" customWidth="1"/>
    <col min="2077" max="2078" width="4.375" style="43" customWidth="1"/>
    <col min="2079" max="2304" width="4.5" style="43"/>
    <col min="2305" max="2305" width="8.125" style="43" customWidth="1"/>
    <col min="2306" max="2306" width="5.75" style="43" customWidth="1"/>
    <col min="2307" max="2307" width="6.25" style="43" customWidth="1"/>
    <col min="2308" max="2308" width="5.75" style="43" customWidth="1"/>
    <col min="2309" max="2309" width="6.25" style="43" customWidth="1"/>
    <col min="2310" max="2310" width="6.625" style="43" customWidth="1"/>
    <col min="2311" max="2312" width="5.875" style="43" customWidth="1"/>
    <col min="2313" max="2313" width="6.25" style="43" customWidth="1"/>
    <col min="2314" max="2314" width="6.375" style="43" customWidth="1"/>
    <col min="2315" max="2316" width="6.125" style="43" customWidth="1"/>
    <col min="2317" max="2324" width="5.25" style="43" customWidth="1"/>
    <col min="2325" max="2326" width="5.75" style="43" customWidth="1"/>
    <col min="2327" max="2328" width="6.5" style="43" customWidth="1"/>
    <col min="2329" max="2329" width="6" style="43" customWidth="1"/>
    <col min="2330" max="2331" width="6.5" style="43" customWidth="1"/>
    <col min="2332" max="2332" width="8.375" style="43" customWidth="1"/>
    <col min="2333" max="2334" width="4.375" style="43" customWidth="1"/>
    <col min="2335" max="2560" width="4.5" style="43"/>
    <col min="2561" max="2561" width="8.125" style="43" customWidth="1"/>
    <col min="2562" max="2562" width="5.75" style="43" customWidth="1"/>
    <col min="2563" max="2563" width="6.25" style="43" customWidth="1"/>
    <col min="2564" max="2564" width="5.75" style="43" customWidth="1"/>
    <col min="2565" max="2565" width="6.25" style="43" customWidth="1"/>
    <col min="2566" max="2566" width="6.625" style="43" customWidth="1"/>
    <col min="2567" max="2568" width="5.875" style="43" customWidth="1"/>
    <col min="2569" max="2569" width="6.25" style="43" customWidth="1"/>
    <col min="2570" max="2570" width="6.375" style="43" customWidth="1"/>
    <col min="2571" max="2572" width="6.125" style="43" customWidth="1"/>
    <col min="2573" max="2580" width="5.25" style="43" customWidth="1"/>
    <col min="2581" max="2582" width="5.75" style="43" customWidth="1"/>
    <col min="2583" max="2584" width="6.5" style="43" customWidth="1"/>
    <col min="2585" max="2585" width="6" style="43" customWidth="1"/>
    <col min="2586" max="2587" width="6.5" style="43" customWidth="1"/>
    <col min="2588" max="2588" width="8.375" style="43" customWidth="1"/>
    <col min="2589" max="2590" width="4.375" style="43" customWidth="1"/>
    <col min="2591" max="2816" width="4.5" style="43"/>
    <col min="2817" max="2817" width="8.125" style="43" customWidth="1"/>
    <col min="2818" max="2818" width="5.75" style="43" customWidth="1"/>
    <col min="2819" max="2819" width="6.25" style="43" customWidth="1"/>
    <col min="2820" max="2820" width="5.75" style="43" customWidth="1"/>
    <col min="2821" max="2821" width="6.25" style="43" customWidth="1"/>
    <col min="2822" max="2822" width="6.625" style="43" customWidth="1"/>
    <col min="2823" max="2824" width="5.875" style="43" customWidth="1"/>
    <col min="2825" max="2825" width="6.25" style="43" customWidth="1"/>
    <col min="2826" max="2826" width="6.375" style="43" customWidth="1"/>
    <col min="2827" max="2828" width="6.125" style="43" customWidth="1"/>
    <col min="2829" max="2836" width="5.25" style="43" customWidth="1"/>
    <col min="2837" max="2838" width="5.75" style="43" customWidth="1"/>
    <col min="2839" max="2840" width="6.5" style="43" customWidth="1"/>
    <col min="2841" max="2841" width="6" style="43" customWidth="1"/>
    <col min="2842" max="2843" width="6.5" style="43" customWidth="1"/>
    <col min="2844" max="2844" width="8.375" style="43" customWidth="1"/>
    <col min="2845" max="2846" width="4.375" style="43" customWidth="1"/>
    <col min="2847" max="3072" width="4.5" style="43"/>
    <col min="3073" max="3073" width="8.125" style="43" customWidth="1"/>
    <col min="3074" max="3074" width="5.75" style="43" customWidth="1"/>
    <col min="3075" max="3075" width="6.25" style="43" customWidth="1"/>
    <col min="3076" max="3076" width="5.75" style="43" customWidth="1"/>
    <col min="3077" max="3077" width="6.25" style="43" customWidth="1"/>
    <col min="3078" max="3078" width="6.625" style="43" customWidth="1"/>
    <col min="3079" max="3080" width="5.875" style="43" customWidth="1"/>
    <col min="3081" max="3081" width="6.25" style="43" customWidth="1"/>
    <col min="3082" max="3082" width="6.375" style="43" customWidth="1"/>
    <col min="3083" max="3084" width="6.125" style="43" customWidth="1"/>
    <col min="3085" max="3092" width="5.25" style="43" customWidth="1"/>
    <col min="3093" max="3094" width="5.75" style="43" customWidth="1"/>
    <col min="3095" max="3096" width="6.5" style="43" customWidth="1"/>
    <col min="3097" max="3097" width="6" style="43" customWidth="1"/>
    <col min="3098" max="3099" width="6.5" style="43" customWidth="1"/>
    <col min="3100" max="3100" width="8.375" style="43" customWidth="1"/>
    <col min="3101" max="3102" width="4.375" style="43" customWidth="1"/>
    <col min="3103" max="3328" width="4.5" style="43"/>
    <col min="3329" max="3329" width="8.125" style="43" customWidth="1"/>
    <col min="3330" max="3330" width="5.75" style="43" customWidth="1"/>
    <col min="3331" max="3331" width="6.25" style="43" customWidth="1"/>
    <col min="3332" max="3332" width="5.75" style="43" customWidth="1"/>
    <col min="3333" max="3333" width="6.25" style="43" customWidth="1"/>
    <col min="3334" max="3334" width="6.625" style="43" customWidth="1"/>
    <col min="3335" max="3336" width="5.875" style="43" customWidth="1"/>
    <col min="3337" max="3337" width="6.25" style="43" customWidth="1"/>
    <col min="3338" max="3338" width="6.375" style="43" customWidth="1"/>
    <col min="3339" max="3340" width="6.125" style="43" customWidth="1"/>
    <col min="3341" max="3348" width="5.25" style="43" customWidth="1"/>
    <col min="3349" max="3350" width="5.75" style="43" customWidth="1"/>
    <col min="3351" max="3352" width="6.5" style="43" customWidth="1"/>
    <col min="3353" max="3353" width="6" style="43" customWidth="1"/>
    <col min="3354" max="3355" width="6.5" style="43" customWidth="1"/>
    <col min="3356" max="3356" width="8.375" style="43" customWidth="1"/>
    <col min="3357" max="3358" width="4.375" style="43" customWidth="1"/>
    <col min="3359" max="3584" width="4.5" style="43"/>
    <col min="3585" max="3585" width="8.125" style="43" customWidth="1"/>
    <col min="3586" max="3586" width="5.75" style="43" customWidth="1"/>
    <col min="3587" max="3587" width="6.25" style="43" customWidth="1"/>
    <col min="3588" max="3588" width="5.75" style="43" customWidth="1"/>
    <col min="3589" max="3589" width="6.25" style="43" customWidth="1"/>
    <col min="3590" max="3590" width="6.625" style="43" customWidth="1"/>
    <col min="3591" max="3592" width="5.875" style="43" customWidth="1"/>
    <col min="3593" max="3593" width="6.25" style="43" customWidth="1"/>
    <col min="3594" max="3594" width="6.375" style="43" customWidth="1"/>
    <col min="3595" max="3596" width="6.125" style="43" customWidth="1"/>
    <col min="3597" max="3604" width="5.25" style="43" customWidth="1"/>
    <col min="3605" max="3606" width="5.75" style="43" customWidth="1"/>
    <col min="3607" max="3608" width="6.5" style="43" customWidth="1"/>
    <col min="3609" max="3609" width="6" style="43" customWidth="1"/>
    <col min="3610" max="3611" width="6.5" style="43" customWidth="1"/>
    <col min="3612" max="3612" width="8.375" style="43" customWidth="1"/>
    <col min="3613" max="3614" width="4.375" style="43" customWidth="1"/>
    <col min="3615" max="3840" width="4.5" style="43"/>
    <col min="3841" max="3841" width="8.125" style="43" customWidth="1"/>
    <col min="3842" max="3842" width="5.75" style="43" customWidth="1"/>
    <col min="3843" max="3843" width="6.25" style="43" customWidth="1"/>
    <col min="3844" max="3844" width="5.75" style="43" customWidth="1"/>
    <col min="3845" max="3845" width="6.25" style="43" customWidth="1"/>
    <col min="3846" max="3846" width="6.625" style="43" customWidth="1"/>
    <col min="3847" max="3848" width="5.875" style="43" customWidth="1"/>
    <col min="3849" max="3849" width="6.25" style="43" customWidth="1"/>
    <col min="3850" max="3850" width="6.375" style="43" customWidth="1"/>
    <col min="3851" max="3852" width="6.125" style="43" customWidth="1"/>
    <col min="3853" max="3860" width="5.25" style="43" customWidth="1"/>
    <col min="3861" max="3862" width="5.75" style="43" customWidth="1"/>
    <col min="3863" max="3864" width="6.5" style="43" customWidth="1"/>
    <col min="3865" max="3865" width="6" style="43" customWidth="1"/>
    <col min="3866" max="3867" width="6.5" style="43" customWidth="1"/>
    <col min="3868" max="3868" width="8.375" style="43" customWidth="1"/>
    <col min="3869" max="3870" width="4.375" style="43" customWidth="1"/>
    <col min="3871" max="4096" width="4.5" style="43"/>
    <col min="4097" max="4097" width="8.125" style="43" customWidth="1"/>
    <col min="4098" max="4098" width="5.75" style="43" customWidth="1"/>
    <col min="4099" max="4099" width="6.25" style="43" customWidth="1"/>
    <col min="4100" max="4100" width="5.75" style="43" customWidth="1"/>
    <col min="4101" max="4101" width="6.25" style="43" customWidth="1"/>
    <col min="4102" max="4102" width="6.625" style="43" customWidth="1"/>
    <col min="4103" max="4104" width="5.875" style="43" customWidth="1"/>
    <col min="4105" max="4105" width="6.25" style="43" customWidth="1"/>
    <col min="4106" max="4106" width="6.375" style="43" customWidth="1"/>
    <col min="4107" max="4108" width="6.125" style="43" customWidth="1"/>
    <col min="4109" max="4116" width="5.25" style="43" customWidth="1"/>
    <col min="4117" max="4118" width="5.75" style="43" customWidth="1"/>
    <col min="4119" max="4120" width="6.5" style="43" customWidth="1"/>
    <col min="4121" max="4121" width="6" style="43" customWidth="1"/>
    <col min="4122" max="4123" width="6.5" style="43" customWidth="1"/>
    <col min="4124" max="4124" width="8.375" style="43" customWidth="1"/>
    <col min="4125" max="4126" width="4.375" style="43" customWidth="1"/>
    <col min="4127" max="4352" width="4.5" style="43"/>
    <col min="4353" max="4353" width="8.125" style="43" customWidth="1"/>
    <col min="4354" max="4354" width="5.75" style="43" customWidth="1"/>
    <col min="4355" max="4355" width="6.25" style="43" customWidth="1"/>
    <col min="4356" max="4356" width="5.75" style="43" customWidth="1"/>
    <col min="4357" max="4357" width="6.25" style="43" customWidth="1"/>
    <col min="4358" max="4358" width="6.625" style="43" customWidth="1"/>
    <col min="4359" max="4360" width="5.875" style="43" customWidth="1"/>
    <col min="4361" max="4361" width="6.25" style="43" customWidth="1"/>
    <col min="4362" max="4362" width="6.375" style="43" customWidth="1"/>
    <col min="4363" max="4364" width="6.125" style="43" customWidth="1"/>
    <col min="4365" max="4372" width="5.25" style="43" customWidth="1"/>
    <col min="4373" max="4374" width="5.75" style="43" customWidth="1"/>
    <col min="4375" max="4376" width="6.5" style="43" customWidth="1"/>
    <col min="4377" max="4377" width="6" style="43" customWidth="1"/>
    <col min="4378" max="4379" width="6.5" style="43" customWidth="1"/>
    <col min="4380" max="4380" width="8.375" style="43" customWidth="1"/>
    <col min="4381" max="4382" width="4.375" style="43" customWidth="1"/>
    <col min="4383" max="4608" width="4.5" style="43"/>
    <col min="4609" max="4609" width="8.125" style="43" customWidth="1"/>
    <col min="4610" max="4610" width="5.75" style="43" customWidth="1"/>
    <col min="4611" max="4611" width="6.25" style="43" customWidth="1"/>
    <col min="4612" max="4612" width="5.75" style="43" customWidth="1"/>
    <col min="4613" max="4613" width="6.25" style="43" customWidth="1"/>
    <col min="4614" max="4614" width="6.625" style="43" customWidth="1"/>
    <col min="4615" max="4616" width="5.875" style="43" customWidth="1"/>
    <col min="4617" max="4617" width="6.25" style="43" customWidth="1"/>
    <col min="4618" max="4618" width="6.375" style="43" customWidth="1"/>
    <col min="4619" max="4620" width="6.125" style="43" customWidth="1"/>
    <col min="4621" max="4628" width="5.25" style="43" customWidth="1"/>
    <col min="4629" max="4630" width="5.75" style="43" customWidth="1"/>
    <col min="4631" max="4632" width="6.5" style="43" customWidth="1"/>
    <col min="4633" max="4633" width="6" style="43" customWidth="1"/>
    <col min="4634" max="4635" width="6.5" style="43" customWidth="1"/>
    <col min="4636" max="4636" width="8.375" style="43" customWidth="1"/>
    <col min="4637" max="4638" width="4.375" style="43" customWidth="1"/>
    <col min="4639" max="4864" width="4.5" style="43"/>
    <col min="4865" max="4865" width="8.125" style="43" customWidth="1"/>
    <col min="4866" max="4866" width="5.75" style="43" customWidth="1"/>
    <col min="4867" max="4867" width="6.25" style="43" customWidth="1"/>
    <col min="4868" max="4868" width="5.75" style="43" customWidth="1"/>
    <col min="4869" max="4869" width="6.25" style="43" customWidth="1"/>
    <col min="4870" max="4870" width="6.625" style="43" customWidth="1"/>
    <col min="4871" max="4872" width="5.875" style="43" customWidth="1"/>
    <col min="4873" max="4873" width="6.25" style="43" customWidth="1"/>
    <col min="4874" max="4874" width="6.375" style="43" customWidth="1"/>
    <col min="4875" max="4876" width="6.125" style="43" customWidth="1"/>
    <col min="4877" max="4884" width="5.25" style="43" customWidth="1"/>
    <col min="4885" max="4886" width="5.75" style="43" customWidth="1"/>
    <col min="4887" max="4888" width="6.5" style="43" customWidth="1"/>
    <col min="4889" max="4889" width="6" style="43" customWidth="1"/>
    <col min="4890" max="4891" width="6.5" style="43" customWidth="1"/>
    <col min="4892" max="4892" width="8.375" style="43" customWidth="1"/>
    <col min="4893" max="4894" width="4.375" style="43" customWidth="1"/>
    <col min="4895" max="5120" width="4.5" style="43"/>
    <col min="5121" max="5121" width="8.125" style="43" customWidth="1"/>
    <col min="5122" max="5122" width="5.75" style="43" customWidth="1"/>
    <col min="5123" max="5123" width="6.25" style="43" customWidth="1"/>
    <col min="5124" max="5124" width="5.75" style="43" customWidth="1"/>
    <col min="5125" max="5125" width="6.25" style="43" customWidth="1"/>
    <col min="5126" max="5126" width="6.625" style="43" customWidth="1"/>
    <col min="5127" max="5128" width="5.875" style="43" customWidth="1"/>
    <col min="5129" max="5129" width="6.25" style="43" customWidth="1"/>
    <col min="5130" max="5130" width="6.375" style="43" customWidth="1"/>
    <col min="5131" max="5132" width="6.125" style="43" customWidth="1"/>
    <col min="5133" max="5140" width="5.25" style="43" customWidth="1"/>
    <col min="5141" max="5142" width="5.75" style="43" customWidth="1"/>
    <col min="5143" max="5144" width="6.5" style="43" customWidth="1"/>
    <col min="5145" max="5145" width="6" style="43" customWidth="1"/>
    <col min="5146" max="5147" width="6.5" style="43" customWidth="1"/>
    <col min="5148" max="5148" width="8.375" style="43" customWidth="1"/>
    <col min="5149" max="5150" width="4.375" style="43" customWidth="1"/>
    <col min="5151" max="5376" width="4.5" style="43"/>
    <col min="5377" max="5377" width="8.125" style="43" customWidth="1"/>
    <col min="5378" max="5378" width="5.75" style="43" customWidth="1"/>
    <col min="5379" max="5379" width="6.25" style="43" customWidth="1"/>
    <col min="5380" max="5380" width="5.75" style="43" customWidth="1"/>
    <col min="5381" max="5381" width="6.25" style="43" customWidth="1"/>
    <col min="5382" max="5382" width="6.625" style="43" customWidth="1"/>
    <col min="5383" max="5384" width="5.875" style="43" customWidth="1"/>
    <col min="5385" max="5385" width="6.25" style="43" customWidth="1"/>
    <col min="5386" max="5386" width="6.375" style="43" customWidth="1"/>
    <col min="5387" max="5388" width="6.125" style="43" customWidth="1"/>
    <col min="5389" max="5396" width="5.25" style="43" customWidth="1"/>
    <col min="5397" max="5398" width="5.75" style="43" customWidth="1"/>
    <col min="5399" max="5400" width="6.5" style="43" customWidth="1"/>
    <col min="5401" max="5401" width="6" style="43" customWidth="1"/>
    <col min="5402" max="5403" width="6.5" style="43" customWidth="1"/>
    <col min="5404" max="5404" width="8.375" style="43" customWidth="1"/>
    <col min="5405" max="5406" width="4.375" style="43" customWidth="1"/>
    <col min="5407" max="5632" width="4.5" style="43"/>
    <col min="5633" max="5633" width="8.125" style="43" customWidth="1"/>
    <col min="5634" max="5634" width="5.75" style="43" customWidth="1"/>
    <col min="5635" max="5635" width="6.25" style="43" customWidth="1"/>
    <col min="5636" max="5636" width="5.75" style="43" customWidth="1"/>
    <col min="5637" max="5637" width="6.25" style="43" customWidth="1"/>
    <col min="5638" max="5638" width="6.625" style="43" customWidth="1"/>
    <col min="5639" max="5640" width="5.875" style="43" customWidth="1"/>
    <col min="5641" max="5641" width="6.25" style="43" customWidth="1"/>
    <col min="5642" max="5642" width="6.375" style="43" customWidth="1"/>
    <col min="5643" max="5644" width="6.125" style="43" customWidth="1"/>
    <col min="5645" max="5652" width="5.25" style="43" customWidth="1"/>
    <col min="5653" max="5654" width="5.75" style="43" customWidth="1"/>
    <col min="5655" max="5656" width="6.5" style="43" customWidth="1"/>
    <col min="5657" max="5657" width="6" style="43" customWidth="1"/>
    <col min="5658" max="5659" width="6.5" style="43" customWidth="1"/>
    <col min="5660" max="5660" width="8.375" style="43" customWidth="1"/>
    <col min="5661" max="5662" width="4.375" style="43" customWidth="1"/>
    <col min="5663" max="5888" width="4.5" style="43"/>
    <col min="5889" max="5889" width="8.125" style="43" customWidth="1"/>
    <col min="5890" max="5890" width="5.75" style="43" customWidth="1"/>
    <col min="5891" max="5891" width="6.25" style="43" customWidth="1"/>
    <col min="5892" max="5892" width="5.75" style="43" customWidth="1"/>
    <col min="5893" max="5893" width="6.25" style="43" customWidth="1"/>
    <col min="5894" max="5894" width="6.625" style="43" customWidth="1"/>
    <col min="5895" max="5896" width="5.875" style="43" customWidth="1"/>
    <col min="5897" max="5897" width="6.25" style="43" customWidth="1"/>
    <col min="5898" max="5898" width="6.375" style="43" customWidth="1"/>
    <col min="5899" max="5900" width="6.125" style="43" customWidth="1"/>
    <col min="5901" max="5908" width="5.25" style="43" customWidth="1"/>
    <col min="5909" max="5910" width="5.75" style="43" customWidth="1"/>
    <col min="5911" max="5912" width="6.5" style="43" customWidth="1"/>
    <col min="5913" max="5913" width="6" style="43" customWidth="1"/>
    <col min="5914" max="5915" width="6.5" style="43" customWidth="1"/>
    <col min="5916" max="5916" width="8.375" style="43" customWidth="1"/>
    <col min="5917" max="5918" width="4.375" style="43" customWidth="1"/>
    <col min="5919" max="6144" width="4.5" style="43"/>
    <col min="6145" max="6145" width="8.125" style="43" customWidth="1"/>
    <col min="6146" max="6146" width="5.75" style="43" customWidth="1"/>
    <col min="6147" max="6147" width="6.25" style="43" customWidth="1"/>
    <col min="6148" max="6148" width="5.75" style="43" customWidth="1"/>
    <col min="6149" max="6149" width="6.25" style="43" customWidth="1"/>
    <col min="6150" max="6150" width="6.625" style="43" customWidth="1"/>
    <col min="6151" max="6152" width="5.875" style="43" customWidth="1"/>
    <col min="6153" max="6153" width="6.25" style="43" customWidth="1"/>
    <col min="6154" max="6154" width="6.375" style="43" customWidth="1"/>
    <col min="6155" max="6156" width="6.125" style="43" customWidth="1"/>
    <col min="6157" max="6164" width="5.25" style="43" customWidth="1"/>
    <col min="6165" max="6166" width="5.75" style="43" customWidth="1"/>
    <col min="6167" max="6168" width="6.5" style="43" customWidth="1"/>
    <col min="6169" max="6169" width="6" style="43" customWidth="1"/>
    <col min="6170" max="6171" width="6.5" style="43" customWidth="1"/>
    <col min="6172" max="6172" width="8.375" style="43" customWidth="1"/>
    <col min="6173" max="6174" width="4.375" style="43" customWidth="1"/>
    <col min="6175" max="6400" width="4.5" style="43"/>
    <col min="6401" max="6401" width="8.125" style="43" customWidth="1"/>
    <col min="6402" max="6402" width="5.75" style="43" customWidth="1"/>
    <col min="6403" max="6403" width="6.25" style="43" customWidth="1"/>
    <col min="6404" max="6404" width="5.75" style="43" customWidth="1"/>
    <col min="6405" max="6405" width="6.25" style="43" customWidth="1"/>
    <col min="6406" max="6406" width="6.625" style="43" customWidth="1"/>
    <col min="6407" max="6408" width="5.875" style="43" customWidth="1"/>
    <col min="6409" max="6409" width="6.25" style="43" customWidth="1"/>
    <col min="6410" max="6410" width="6.375" style="43" customWidth="1"/>
    <col min="6411" max="6412" width="6.125" style="43" customWidth="1"/>
    <col min="6413" max="6420" width="5.25" style="43" customWidth="1"/>
    <col min="6421" max="6422" width="5.75" style="43" customWidth="1"/>
    <col min="6423" max="6424" width="6.5" style="43" customWidth="1"/>
    <col min="6425" max="6425" width="6" style="43" customWidth="1"/>
    <col min="6426" max="6427" width="6.5" style="43" customWidth="1"/>
    <col min="6428" max="6428" width="8.375" style="43" customWidth="1"/>
    <col min="6429" max="6430" width="4.375" style="43" customWidth="1"/>
    <col min="6431" max="6656" width="4.5" style="43"/>
    <col min="6657" max="6657" width="8.125" style="43" customWidth="1"/>
    <col min="6658" max="6658" width="5.75" style="43" customWidth="1"/>
    <col min="6659" max="6659" width="6.25" style="43" customWidth="1"/>
    <col min="6660" max="6660" width="5.75" style="43" customWidth="1"/>
    <col min="6661" max="6661" width="6.25" style="43" customWidth="1"/>
    <col min="6662" max="6662" width="6.625" style="43" customWidth="1"/>
    <col min="6663" max="6664" width="5.875" style="43" customWidth="1"/>
    <col min="6665" max="6665" width="6.25" style="43" customWidth="1"/>
    <col min="6666" max="6666" width="6.375" style="43" customWidth="1"/>
    <col min="6667" max="6668" width="6.125" style="43" customWidth="1"/>
    <col min="6669" max="6676" width="5.25" style="43" customWidth="1"/>
    <col min="6677" max="6678" width="5.75" style="43" customWidth="1"/>
    <col min="6679" max="6680" width="6.5" style="43" customWidth="1"/>
    <col min="6681" max="6681" width="6" style="43" customWidth="1"/>
    <col min="6682" max="6683" width="6.5" style="43" customWidth="1"/>
    <col min="6684" max="6684" width="8.375" style="43" customWidth="1"/>
    <col min="6685" max="6686" width="4.375" style="43" customWidth="1"/>
    <col min="6687" max="6912" width="4.5" style="43"/>
    <col min="6913" max="6913" width="8.125" style="43" customWidth="1"/>
    <col min="6914" max="6914" width="5.75" style="43" customWidth="1"/>
    <col min="6915" max="6915" width="6.25" style="43" customWidth="1"/>
    <col min="6916" max="6916" width="5.75" style="43" customWidth="1"/>
    <col min="6917" max="6917" width="6.25" style="43" customWidth="1"/>
    <col min="6918" max="6918" width="6.625" style="43" customWidth="1"/>
    <col min="6919" max="6920" width="5.875" style="43" customWidth="1"/>
    <col min="6921" max="6921" width="6.25" style="43" customWidth="1"/>
    <col min="6922" max="6922" width="6.375" style="43" customWidth="1"/>
    <col min="6923" max="6924" width="6.125" style="43" customWidth="1"/>
    <col min="6925" max="6932" width="5.25" style="43" customWidth="1"/>
    <col min="6933" max="6934" width="5.75" style="43" customWidth="1"/>
    <col min="6935" max="6936" width="6.5" style="43" customWidth="1"/>
    <col min="6937" max="6937" width="6" style="43" customWidth="1"/>
    <col min="6938" max="6939" width="6.5" style="43" customWidth="1"/>
    <col min="6940" max="6940" width="8.375" style="43" customWidth="1"/>
    <col min="6941" max="6942" width="4.375" style="43" customWidth="1"/>
    <col min="6943" max="7168" width="4.5" style="43"/>
    <col min="7169" max="7169" width="8.125" style="43" customWidth="1"/>
    <col min="7170" max="7170" width="5.75" style="43" customWidth="1"/>
    <col min="7171" max="7171" width="6.25" style="43" customWidth="1"/>
    <col min="7172" max="7172" width="5.75" style="43" customWidth="1"/>
    <col min="7173" max="7173" width="6.25" style="43" customWidth="1"/>
    <col min="7174" max="7174" width="6.625" style="43" customWidth="1"/>
    <col min="7175" max="7176" width="5.875" style="43" customWidth="1"/>
    <col min="7177" max="7177" width="6.25" style="43" customWidth="1"/>
    <col min="7178" max="7178" width="6.375" style="43" customWidth="1"/>
    <col min="7179" max="7180" width="6.125" style="43" customWidth="1"/>
    <col min="7181" max="7188" width="5.25" style="43" customWidth="1"/>
    <col min="7189" max="7190" width="5.75" style="43" customWidth="1"/>
    <col min="7191" max="7192" width="6.5" style="43" customWidth="1"/>
    <col min="7193" max="7193" width="6" style="43" customWidth="1"/>
    <col min="7194" max="7195" width="6.5" style="43" customWidth="1"/>
    <col min="7196" max="7196" width="8.375" style="43" customWidth="1"/>
    <col min="7197" max="7198" width="4.375" style="43" customWidth="1"/>
    <col min="7199" max="7424" width="4.5" style="43"/>
    <col min="7425" max="7425" width="8.125" style="43" customWidth="1"/>
    <col min="7426" max="7426" width="5.75" style="43" customWidth="1"/>
    <col min="7427" max="7427" width="6.25" style="43" customWidth="1"/>
    <col min="7428" max="7428" width="5.75" style="43" customWidth="1"/>
    <col min="7429" max="7429" width="6.25" style="43" customWidth="1"/>
    <col min="7430" max="7430" width="6.625" style="43" customWidth="1"/>
    <col min="7431" max="7432" width="5.875" style="43" customWidth="1"/>
    <col min="7433" max="7433" width="6.25" style="43" customWidth="1"/>
    <col min="7434" max="7434" width="6.375" style="43" customWidth="1"/>
    <col min="7435" max="7436" width="6.125" style="43" customWidth="1"/>
    <col min="7437" max="7444" width="5.25" style="43" customWidth="1"/>
    <col min="7445" max="7446" width="5.75" style="43" customWidth="1"/>
    <col min="7447" max="7448" width="6.5" style="43" customWidth="1"/>
    <col min="7449" max="7449" width="6" style="43" customWidth="1"/>
    <col min="7450" max="7451" width="6.5" style="43" customWidth="1"/>
    <col min="7452" max="7452" width="8.375" style="43" customWidth="1"/>
    <col min="7453" max="7454" width="4.375" style="43" customWidth="1"/>
    <col min="7455" max="7680" width="4.5" style="43"/>
    <col min="7681" max="7681" width="8.125" style="43" customWidth="1"/>
    <col min="7682" max="7682" width="5.75" style="43" customWidth="1"/>
    <col min="7683" max="7683" width="6.25" style="43" customWidth="1"/>
    <col min="7684" max="7684" width="5.75" style="43" customWidth="1"/>
    <col min="7685" max="7685" width="6.25" style="43" customWidth="1"/>
    <col min="7686" max="7686" width="6.625" style="43" customWidth="1"/>
    <col min="7687" max="7688" width="5.875" style="43" customWidth="1"/>
    <col min="7689" max="7689" width="6.25" style="43" customWidth="1"/>
    <col min="7690" max="7690" width="6.375" style="43" customWidth="1"/>
    <col min="7691" max="7692" width="6.125" style="43" customWidth="1"/>
    <col min="7693" max="7700" width="5.25" style="43" customWidth="1"/>
    <col min="7701" max="7702" width="5.75" style="43" customWidth="1"/>
    <col min="7703" max="7704" width="6.5" style="43" customWidth="1"/>
    <col min="7705" max="7705" width="6" style="43" customWidth="1"/>
    <col min="7706" max="7707" width="6.5" style="43" customWidth="1"/>
    <col min="7708" max="7708" width="8.375" style="43" customWidth="1"/>
    <col min="7709" max="7710" width="4.375" style="43" customWidth="1"/>
    <col min="7711" max="7936" width="4.5" style="43"/>
    <col min="7937" max="7937" width="8.125" style="43" customWidth="1"/>
    <col min="7938" max="7938" width="5.75" style="43" customWidth="1"/>
    <col min="7939" max="7939" width="6.25" style="43" customWidth="1"/>
    <col min="7940" max="7940" width="5.75" style="43" customWidth="1"/>
    <col min="7941" max="7941" width="6.25" style="43" customWidth="1"/>
    <col min="7942" max="7942" width="6.625" style="43" customWidth="1"/>
    <col min="7943" max="7944" width="5.875" style="43" customWidth="1"/>
    <col min="7945" max="7945" width="6.25" style="43" customWidth="1"/>
    <col min="7946" max="7946" width="6.375" style="43" customWidth="1"/>
    <col min="7947" max="7948" width="6.125" style="43" customWidth="1"/>
    <col min="7949" max="7956" width="5.25" style="43" customWidth="1"/>
    <col min="7957" max="7958" width="5.75" style="43" customWidth="1"/>
    <col min="7959" max="7960" width="6.5" style="43" customWidth="1"/>
    <col min="7961" max="7961" width="6" style="43" customWidth="1"/>
    <col min="7962" max="7963" width="6.5" style="43" customWidth="1"/>
    <col min="7964" max="7964" width="8.375" style="43" customWidth="1"/>
    <col min="7965" max="7966" width="4.375" style="43" customWidth="1"/>
    <col min="7967" max="8192" width="4.5" style="43"/>
    <col min="8193" max="8193" width="8.125" style="43" customWidth="1"/>
    <col min="8194" max="8194" width="5.75" style="43" customWidth="1"/>
    <col min="8195" max="8195" width="6.25" style="43" customWidth="1"/>
    <col min="8196" max="8196" width="5.75" style="43" customWidth="1"/>
    <col min="8197" max="8197" width="6.25" style="43" customWidth="1"/>
    <col min="8198" max="8198" width="6.625" style="43" customWidth="1"/>
    <col min="8199" max="8200" width="5.875" style="43" customWidth="1"/>
    <col min="8201" max="8201" width="6.25" style="43" customWidth="1"/>
    <col min="8202" max="8202" width="6.375" style="43" customWidth="1"/>
    <col min="8203" max="8204" width="6.125" style="43" customWidth="1"/>
    <col min="8205" max="8212" width="5.25" style="43" customWidth="1"/>
    <col min="8213" max="8214" width="5.75" style="43" customWidth="1"/>
    <col min="8215" max="8216" width="6.5" style="43" customWidth="1"/>
    <col min="8217" max="8217" width="6" style="43" customWidth="1"/>
    <col min="8218" max="8219" width="6.5" style="43" customWidth="1"/>
    <col min="8220" max="8220" width="8.375" style="43" customWidth="1"/>
    <col min="8221" max="8222" width="4.375" style="43" customWidth="1"/>
    <col min="8223" max="8448" width="4.5" style="43"/>
    <col min="8449" max="8449" width="8.125" style="43" customWidth="1"/>
    <col min="8450" max="8450" width="5.75" style="43" customWidth="1"/>
    <col min="8451" max="8451" width="6.25" style="43" customWidth="1"/>
    <col min="8452" max="8452" width="5.75" style="43" customWidth="1"/>
    <col min="8453" max="8453" width="6.25" style="43" customWidth="1"/>
    <col min="8454" max="8454" width="6.625" style="43" customWidth="1"/>
    <col min="8455" max="8456" width="5.875" style="43" customWidth="1"/>
    <col min="8457" max="8457" width="6.25" style="43" customWidth="1"/>
    <col min="8458" max="8458" width="6.375" style="43" customWidth="1"/>
    <col min="8459" max="8460" width="6.125" style="43" customWidth="1"/>
    <col min="8461" max="8468" width="5.25" style="43" customWidth="1"/>
    <col min="8469" max="8470" width="5.75" style="43" customWidth="1"/>
    <col min="8471" max="8472" width="6.5" style="43" customWidth="1"/>
    <col min="8473" max="8473" width="6" style="43" customWidth="1"/>
    <col min="8474" max="8475" width="6.5" style="43" customWidth="1"/>
    <col min="8476" max="8476" width="8.375" style="43" customWidth="1"/>
    <col min="8477" max="8478" width="4.375" style="43" customWidth="1"/>
    <col min="8479" max="8704" width="4.5" style="43"/>
    <col min="8705" max="8705" width="8.125" style="43" customWidth="1"/>
    <col min="8706" max="8706" width="5.75" style="43" customWidth="1"/>
    <col min="8707" max="8707" width="6.25" style="43" customWidth="1"/>
    <col min="8708" max="8708" width="5.75" style="43" customWidth="1"/>
    <col min="8709" max="8709" width="6.25" style="43" customWidth="1"/>
    <col min="8710" max="8710" width="6.625" style="43" customWidth="1"/>
    <col min="8711" max="8712" width="5.875" style="43" customWidth="1"/>
    <col min="8713" max="8713" width="6.25" style="43" customWidth="1"/>
    <col min="8714" max="8714" width="6.375" style="43" customWidth="1"/>
    <col min="8715" max="8716" width="6.125" style="43" customWidth="1"/>
    <col min="8717" max="8724" width="5.25" style="43" customWidth="1"/>
    <col min="8725" max="8726" width="5.75" style="43" customWidth="1"/>
    <col min="8727" max="8728" width="6.5" style="43" customWidth="1"/>
    <col min="8729" max="8729" width="6" style="43" customWidth="1"/>
    <col min="8730" max="8731" width="6.5" style="43" customWidth="1"/>
    <col min="8732" max="8732" width="8.375" style="43" customWidth="1"/>
    <col min="8733" max="8734" width="4.375" style="43" customWidth="1"/>
    <col min="8735" max="8960" width="4.5" style="43"/>
    <col min="8961" max="8961" width="8.125" style="43" customWidth="1"/>
    <col min="8962" max="8962" width="5.75" style="43" customWidth="1"/>
    <col min="8963" max="8963" width="6.25" style="43" customWidth="1"/>
    <col min="8964" max="8964" width="5.75" style="43" customWidth="1"/>
    <col min="8965" max="8965" width="6.25" style="43" customWidth="1"/>
    <col min="8966" max="8966" width="6.625" style="43" customWidth="1"/>
    <col min="8967" max="8968" width="5.875" style="43" customWidth="1"/>
    <col min="8969" max="8969" width="6.25" style="43" customWidth="1"/>
    <col min="8970" max="8970" width="6.375" style="43" customWidth="1"/>
    <col min="8971" max="8972" width="6.125" style="43" customWidth="1"/>
    <col min="8973" max="8980" width="5.25" style="43" customWidth="1"/>
    <col min="8981" max="8982" width="5.75" style="43" customWidth="1"/>
    <col min="8983" max="8984" width="6.5" style="43" customWidth="1"/>
    <col min="8985" max="8985" width="6" style="43" customWidth="1"/>
    <col min="8986" max="8987" width="6.5" style="43" customWidth="1"/>
    <col min="8988" max="8988" width="8.375" style="43" customWidth="1"/>
    <col min="8989" max="8990" width="4.375" style="43" customWidth="1"/>
    <col min="8991" max="9216" width="4.5" style="43"/>
    <col min="9217" max="9217" width="8.125" style="43" customWidth="1"/>
    <col min="9218" max="9218" width="5.75" style="43" customWidth="1"/>
    <col min="9219" max="9219" width="6.25" style="43" customWidth="1"/>
    <col min="9220" max="9220" width="5.75" style="43" customWidth="1"/>
    <col min="9221" max="9221" width="6.25" style="43" customWidth="1"/>
    <col min="9222" max="9222" width="6.625" style="43" customWidth="1"/>
    <col min="9223" max="9224" width="5.875" style="43" customWidth="1"/>
    <col min="9225" max="9225" width="6.25" style="43" customWidth="1"/>
    <col min="9226" max="9226" width="6.375" style="43" customWidth="1"/>
    <col min="9227" max="9228" width="6.125" style="43" customWidth="1"/>
    <col min="9229" max="9236" width="5.25" style="43" customWidth="1"/>
    <col min="9237" max="9238" width="5.75" style="43" customWidth="1"/>
    <col min="9239" max="9240" width="6.5" style="43" customWidth="1"/>
    <col min="9241" max="9241" width="6" style="43" customWidth="1"/>
    <col min="9242" max="9243" width="6.5" style="43" customWidth="1"/>
    <col min="9244" max="9244" width="8.375" style="43" customWidth="1"/>
    <col min="9245" max="9246" width="4.375" style="43" customWidth="1"/>
    <col min="9247" max="9472" width="4.5" style="43"/>
    <col min="9473" max="9473" width="8.125" style="43" customWidth="1"/>
    <col min="9474" max="9474" width="5.75" style="43" customWidth="1"/>
    <col min="9475" max="9475" width="6.25" style="43" customWidth="1"/>
    <col min="9476" max="9476" width="5.75" style="43" customWidth="1"/>
    <col min="9477" max="9477" width="6.25" style="43" customWidth="1"/>
    <col min="9478" max="9478" width="6.625" style="43" customWidth="1"/>
    <col min="9479" max="9480" width="5.875" style="43" customWidth="1"/>
    <col min="9481" max="9481" width="6.25" style="43" customWidth="1"/>
    <col min="9482" max="9482" width="6.375" style="43" customWidth="1"/>
    <col min="9483" max="9484" width="6.125" style="43" customWidth="1"/>
    <col min="9485" max="9492" width="5.25" style="43" customWidth="1"/>
    <col min="9493" max="9494" width="5.75" style="43" customWidth="1"/>
    <col min="9495" max="9496" width="6.5" style="43" customWidth="1"/>
    <col min="9497" max="9497" width="6" style="43" customWidth="1"/>
    <col min="9498" max="9499" width="6.5" style="43" customWidth="1"/>
    <col min="9500" max="9500" width="8.375" style="43" customWidth="1"/>
    <col min="9501" max="9502" width="4.375" style="43" customWidth="1"/>
    <col min="9503" max="9728" width="4.5" style="43"/>
    <col min="9729" max="9729" width="8.125" style="43" customWidth="1"/>
    <col min="9730" max="9730" width="5.75" style="43" customWidth="1"/>
    <col min="9731" max="9731" width="6.25" style="43" customWidth="1"/>
    <col min="9732" max="9732" width="5.75" style="43" customWidth="1"/>
    <col min="9733" max="9733" width="6.25" style="43" customWidth="1"/>
    <col min="9734" max="9734" width="6.625" style="43" customWidth="1"/>
    <col min="9735" max="9736" width="5.875" style="43" customWidth="1"/>
    <col min="9737" max="9737" width="6.25" style="43" customWidth="1"/>
    <col min="9738" max="9738" width="6.375" style="43" customWidth="1"/>
    <col min="9739" max="9740" width="6.125" style="43" customWidth="1"/>
    <col min="9741" max="9748" width="5.25" style="43" customWidth="1"/>
    <col min="9749" max="9750" width="5.75" style="43" customWidth="1"/>
    <col min="9751" max="9752" width="6.5" style="43" customWidth="1"/>
    <col min="9753" max="9753" width="6" style="43" customWidth="1"/>
    <col min="9754" max="9755" width="6.5" style="43" customWidth="1"/>
    <col min="9756" max="9756" width="8.375" style="43" customWidth="1"/>
    <col min="9757" max="9758" width="4.375" style="43" customWidth="1"/>
    <col min="9759" max="9984" width="4.5" style="43"/>
    <col min="9985" max="9985" width="8.125" style="43" customWidth="1"/>
    <col min="9986" max="9986" width="5.75" style="43" customWidth="1"/>
    <col min="9987" max="9987" width="6.25" style="43" customWidth="1"/>
    <col min="9988" max="9988" width="5.75" style="43" customWidth="1"/>
    <col min="9989" max="9989" width="6.25" style="43" customWidth="1"/>
    <col min="9990" max="9990" width="6.625" style="43" customWidth="1"/>
    <col min="9991" max="9992" width="5.875" style="43" customWidth="1"/>
    <col min="9993" max="9993" width="6.25" style="43" customWidth="1"/>
    <col min="9994" max="9994" width="6.375" style="43" customWidth="1"/>
    <col min="9995" max="9996" width="6.125" style="43" customWidth="1"/>
    <col min="9997" max="10004" width="5.25" style="43" customWidth="1"/>
    <col min="10005" max="10006" width="5.75" style="43" customWidth="1"/>
    <col min="10007" max="10008" width="6.5" style="43" customWidth="1"/>
    <col min="10009" max="10009" width="6" style="43" customWidth="1"/>
    <col min="10010" max="10011" width="6.5" style="43" customWidth="1"/>
    <col min="10012" max="10012" width="8.375" style="43" customWidth="1"/>
    <col min="10013" max="10014" width="4.375" style="43" customWidth="1"/>
    <col min="10015" max="10240" width="4.5" style="43"/>
    <col min="10241" max="10241" width="8.125" style="43" customWidth="1"/>
    <col min="10242" max="10242" width="5.75" style="43" customWidth="1"/>
    <col min="10243" max="10243" width="6.25" style="43" customWidth="1"/>
    <col min="10244" max="10244" width="5.75" style="43" customWidth="1"/>
    <col min="10245" max="10245" width="6.25" style="43" customWidth="1"/>
    <col min="10246" max="10246" width="6.625" style="43" customWidth="1"/>
    <col min="10247" max="10248" width="5.875" style="43" customWidth="1"/>
    <col min="10249" max="10249" width="6.25" style="43" customWidth="1"/>
    <col min="10250" max="10250" width="6.375" style="43" customWidth="1"/>
    <col min="10251" max="10252" width="6.125" style="43" customWidth="1"/>
    <col min="10253" max="10260" width="5.25" style="43" customWidth="1"/>
    <col min="10261" max="10262" width="5.75" style="43" customWidth="1"/>
    <col min="10263" max="10264" width="6.5" style="43" customWidth="1"/>
    <col min="10265" max="10265" width="6" style="43" customWidth="1"/>
    <col min="10266" max="10267" width="6.5" style="43" customWidth="1"/>
    <col min="10268" max="10268" width="8.375" style="43" customWidth="1"/>
    <col min="10269" max="10270" width="4.375" style="43" customWidth="1"/>
    <col min="10271" max="10496" width="4.5" style="43"/>
    <col min="10497" max="10497" width="8.125" style="43" customWidth="1"/>
    <col min="10498" max="10498" width="5.75" style="43" customWidth="1"/>
    <col min="10499" max="10499" width="6.25" style="43" customWidth="1"/>
    <col min="10500" max="10500" width="5.75" style="43" customWidth="1"/>
    <col min="10501" max="10501" width="6.25" style="43" customWidth="1"/>
    <col min="10502" max="10502" width="6.625" style="43" customWidth="1"/>
    <col min="10503" max="10504" width="5.875" style="43" customWidth="1"/>
    <col min="10505" max="10505" width="6.25" style="43" customWidth="1"/>
    <col min="10506" max="10506" width="6.375" style="43" customWidth="1"/>
    <col min="10507" max="10508" width="6.125" style="43" customWidth="1"/>
    <col min="10509" max="10516" width="5.25" style="43" customWidth="1"/>
    <col min="10517" max="10518" width="5.75" style="43" customWidth="1"/>
    <col min="10519" max="10520" width="6.5" style="43" customWidth="1"/>
    <col min="10521" max="10521" width="6" style="43" customWidth="1"/>
    <col min="10522" max="10523" width="6.5" style="43" customWidth="1"/>
    <col min="10524" max="10524" width="8.375" style="43" customWidth="1"/>
    <col min="10525" max="10526" width="4.375" style="43" customWidth="1"/>
    <col min="10527" max="10752" width="4.5" style="43"/>
    <col min="10753" max="10753" width="8.125" style="43" customWidth="1"/>
    <col min="10754" max="10754" width="5.75" style="43" customWidth="1"/>
    <col min="10755" max="10755" width="6.25" style="43" customWidth="1"/>
    <col min="10756" max="10756" width="5.75" style="43" customWidth="1"/>
    <col min="10757" max="10757" width="6.25" style="43" customWidth="1"/>
    <col min="10758" max="10758" width="6.625" style="43" customWidth="1"/>
    <col min="10759" max="10760" width="5.875" style="43" customWidth="1"/>
    <col min="10761" max="10761" width="6.25" style="43" customWidth="1"/>
    <col min="10762" max="10762" width="6.375" style="43" customWidth="1"/>
    <col min="10763" max="10764" width="6.125" style="43" customWidth="1"/>
    <col min="10765" max="10772" width="5.25" style="43" customWidth="1"/>
    <col min="10773" max="10774" width="5.75" style="43" customWidth="1"/>
    <col min="10775" max="10776" width="6.5" style="43" customWidth="1"/>
    <col min="10777" max="10777" width="6" style="43" customWidth="1"/>
    <col min="10778" max="10779" width="6.5" style="43" customWidth="1"/>
    <col min="10780" max="10780" width="8.375" style="43" customWidth="1"/>
    <col min="10781" max="10782" width="4.375" style="43" customWidth="1"/>
    <col min="10783" max="11008" width="4.5" style="43"/>
    <col min="11009" max="11009" width="8.125" style="43" customWidth="1"/>
    <col min="11010" max="11010" width="5.75" style="43" customWidth="1"/>
    <col min="11011" max="11011" width="6.25" style="43" customWidth="1"/>
    <col min="11012" max="11012" width="5.75" style="43" customWidth="1"/>
    <col min="11013" max="11013" width="6.25" style="43" customWidth="1"/>
    <col min="11014" max="11014" width="6.625" style="43" customWidth="1"/>
    <col min="11015" max="11016" width="5.875" style="43" customWidth="1"/>
    <col min="11017" max="11017" width="6.25" style="43" customWidth="1"/>
    <col min="11018" max="11018" width="6.375" style="43" customWidth="1"/>
    <col min="11019" max="11020" width="6.125" style="43" customWidth="1"/>
    <col min="11021" max="11028" width="5.25" style="43" customWidth="1"/>
    <col min="11029" max="11030" width="5.75" style="43" customWidth="1"/>
    <col min="11031" max="11032" width="6.5" style="43" customWidth="1"/>
    <col min="11033" max="11033" width="6" style="43" customWidth="1"/>
    <col min="11034" max="11035" width="6.5" style="43" customWidth="1"/>
    <col min="11036" max="11036" width="8.375" style="43" customWidth="1"/>
    <col min="11037" max="11038" width="4.375" style="43" customWidth="1"/>
    <col min="11039" max="11264" width="4.5" style="43"/>
    <col min="11265" max="11265" width="8.125" style="43" customWidth="1"/>
    <col min="11266" max="11266" width="5.75" style="43" customWidth="1"/>
    <col min="11267" max="11267" width="6.25" style="43" customWidth="1"/>
    <col min="11268" max="11268" width="5.75" style="43" customWidth="1"/>
    <col min="11269" max="11269" width="6.25" style="43" customWidth="1"/>
    <col min="11270" max="11270" width="6.625" style="43" customWidth="1"/>
    <col min="11271" max="11272" width="5.875" style="43" customWidth="1"/>
    <col min="11273" max="11273" width="6.25" style="43" customWidth="1"/>
    <col min="11274" max="11274" width="6.375" style="43" customWidth="1"/>
    <col min="11275" max="11276" width="6.125" style="43" customWidth="1"/>
    <col min="11277" max="11284" width="5.25" style="43" customWidth="1"/>
    <col min="11285" max="11286" width="5.75" style="43" customWidth="1"/>
    <col min="11287" max="11288" width="6.5" style="43" customWidth="1"/>
    <col min="11289" max="11289" width="6" style="43" customWidth="1"/>
    <col min="11290" max="11291" width="6.5" style="43" customWidth="1"/>
    <col min="11292" max="11292" width="8.375" style="43" customWidth="1"/>
    <col min="11293" max="11294" width="4.375" style="43" customWidth="1"/>
    <col min="11295" max="11520" width="4.5" style="43"/>
    <col min="11521" max="11521" width="8.125" style="43" customWidth="1"/>
    <col min="11522" max="11522" width="5.75" style="43" customWidth="1"/>
    <col min="11523" max="11523" width="6.25" style="43" customWidth="1"/>
    <col min="11524" max="11524" width="5.75" style="43" customWidth="1"/>
    <col min="11525" max="11525" width="6.25" style="43" customWidth="1"/>
    <col min="11526" max="11526" width="6.625" style="43" customWidth="1"/>
    <col min="11527" max="11528" width="5.875" style="43" customWidth="1"/>
    <col min="11529" max="11529" width="6.25" style="43" customWidth="1"/>
    <col min="11530" max="11530" width="6.375" style="43" customWidth="1"/>
    <col min="11531" max="11532" width="6.125" style="43" customWidth="1"/>
    <col min="11533" max="11540" width="5.25" style="43" customWidth="1"/>
    <col min="11541" max="11542" width="5.75" style="43" customWidth="1"/>
    <col min="11543" max="11544" width="6.5" style="43" customWidth="1"/>
    <col min="11545" max="11545" width="6" style="43" customWidth="1"/>
    <col min="11546" max="11547" width="6.5" style="43" customWidth="1"/>
    <col min="11548" max="11548" width="8.375" style="43" customWidth="1"/>
    <col min="11549" max="11550" width="4.375" style="43" customWidth="1"/>
    <col min="11551" max="11776" width="4.5" style="43"/>
    <col min="11777" max="11777" width="8.125" style="43" customWidth="1"/>
    <col min="11778" max="11778" width="5.75" style="43" customWidth="1"/>
    <col min="11779" max="11779" width="6.25" style="43" customWidth="1"/>
    <col min="11780" max="11780" width="5.75" style="43" customWidth="1"/>
    <col min="11781" max="11781" width="6.25" style="43" customWidth="1"/>
    <col min="11782" max="11782" width="6.625" style="43" customWidth="1"/>
    <col min="11783" max="11784" width="5.875" style="43" customWidth="1"/>
    <col min="11785" max="11785" width="6.25" style="43" customWidth="1"/>
    <col min="11786" max="11786" width="6.375" style="43" customWidth="1"/>
    <col min="11787" max="11788" width="6.125" style="43" customWidth="1"/>
    <col min="11789" max="11796" width="5.25" style="43" customWidth="1"/>
    <col min="11797" max="11798" width="5.75" style="43" customWidth="1"/>
    <col min="11799" max="11800" width="6.5" style="43" customWidth="1"/>
    <col min="11801" max="11801" width="6" style="43" customWidth="1"/>
    <col min="11802" max="11803" width="6.5" style="43" customWidth="1"/>
    <col min="11804" max="11804" width="8.375" style="43" customWidth="1"/>
    <col min="11805" max="11806" width="4.375" style="43" customWidth="1"/>
    <col min="11807" max="12032" width="4.5" style="43"/>
    <col min="12033" max="12033" width="8.125" style="43" customWidth="1"/>
    <col min="12034" max="12034" width="5.75" style="43" customWidth="1"/>
    <col min="12035" max="12035" width="6.25" style="43" customWidth="1"/>
    <col min="12036" max="12036" width="5.75" style="43" customWidth="1"/>
    <col min="12037" max="12037" width="6.25" style="43" customWidth="1"/>
    <col min="12038" max="12038" width="6.625" style="43" customWidth="1"/>
    <col min="12039" max="12040" width="5.875" style="43" customWidth="1"/>
    <col min="12041" max="12041" width="6.25" style="43" customWidth="1"/>
    <col min="12042" max="12042" width="6.375" style="43" customWidth="1"/>
    <col min="12043" max="12044" width="6.125" style="43" customWidth="1"/>
    <col min="12045" max="12052" width="5.25" style="43" customWidth="1"/>
    <col min="12053" max="12054" width="5.75" style="43" customWidth="1"/>
    <col min="12055" max="12056" width="6.5" style="43" customWidth="1"/>
    <col min="12057" max="12057" width="6" style="43" customWidth="1"/>
    <col min="12058" max="12059" width="6.5" style="43" customWidth="1"/>
    <col min="12060" max="12060" width="8.375" style="43" customWidth="1"/>
    <col min="12061" max="12062" width="4.375" style="43" customWidth="1"/>
    <col min="12063" max="12288" width="4.5" style="43"/>
    <col min="12289" max="12289" width="8.125" style="43" customWidth="1"/>
    <col min="12290" max="12290" width="5.75" style="43" customWidth="1"/>
    <col min="12291" max="12291" width="6.25" style="43" customWidth="1"/>
    <col min="12292" max="12292" width="5.75" style="43" customWidth="1"/>
    <col min="12293" max="12293" width="6.25" style="43" customWidth="1"/>
    <col min="12294" max="12294" width="6.625" style="43" customWidth="1"/>
    <col min="12295" max="12296" width="5.875" style="43" customWidth="1"/>
    <col min="12297" max="12297" width="6.25" style="43" customWidth="1"/>
    <col min="12298" max="12298" width="6.375" style="43" customWidth="1"/>
    <col min="12299" max="12300" width="6.125" style="43" customWidth="1"/>
    <col min="12301" max="12308" width="5.25" style="43" customWidth="1"/>
    <col min="12309" max="12310" width="5.75" style="43" customWidth="1"/>
    <col min="12311" max="12312" width="6.5" style="43" customWidth="1"/>
    <col min="12313" max="12313" width="6" style="43" customWidth="1"/>
    <col min="12314" max="12315" width="6.5" style="43" customWidth="1"/>
    <col min="12316" max="12316" width="8.375" style="43" customWidth="1"/>
    <col min="12317" max="12318" width="4.375" style="43" customWidth="1"/>
    <col min="12319" max="12544" width="4.5" style="43"/>
    <col min="12545" max="12545" width="8.125" style="43" customWidth="1"/>
    <col min="12546" max="12546" width="5.75" style="43" customWidth="1"/>
    <col min="12547" max="12547" width="6.25" style="43" customWidth="1"/>
    <col min="12548" max="12548" width="5.75" style="43" customWidth="1"/>
    <col min="12549" max="12549" width="6.25" style="43" customWidth="1"/>
    <col min="12550" max="12550" width="6.625" style="43" customWidth="1"/>
    <col min="12551" max="12552" width="5.875" style="43" customWidth="1"/>
    <col min="12553" max="12553" width="6.25" style="43" customWidth="1"/>
    <col min="12554" max="12554" width="6.375" style="43" customWidth="1"/>
    <col min="12555" max="12556" width="6.125" style="43" customWidth="1"/>
    <col min="12557" max="12564" width="5.25" style="43" customWidth="1"/>
    <col min="12565" max="12566" width="5.75" style="43" customWidth="1"/>
    <col min="12567" max="12568" width="6.5" style="43" customWidth="1"/>
    <col min="12569" max="12569" width="6" style="43" customWidth="1"/>
    <col min="12570" max="12571" width="6.5" style="43" customWidth="1"/>
    <col min="12572" max="12572" width="8.375" style="43" customWidth="1"/>
    <col min="12573" max="12574" width="4.375" style="43" customWidth="1"/>
    <col min="12575" max="12800" width="4.5" style="43"/>
    <col min="12801" max="12801" width="8.125" style="43" customWidth="1"/>
    <col min="12802" max="12802" width="5.75" style="43" customWidth="1"/>
    <col min="12803" max="12803" width="6.25" style="43" customWidth="1"/>
    <col min="12804" max="12804" width="5.75" style="43" customWidth="1"/>
    <col min="12805" max="12805" width="6.25" style="43" customWidth="1"/>
    <col min="12806" max="12806" width="6.625" style="43" customWidth="1"/>
    <col min="12807" max="12808" width="5.875" style="43" customWidth="1"/>
    <col min="12809" max="12809" width="6.25" style="43" customWidth="1"/>
    <col min="12810" max="12810" width="6.375" style="43" customWidth="1"/>
    <col min="12811" max="12812" width="6.125" style="43" customWidth="1"/>
    <col min="12813" max="12820" width="5.25" style="43" customWidth="1"/>
    <col min="12821" max="12822" width="5.75" style="43" customWidth="1"/>
    <col min="12823" max="12824" width="6.5" style="43" customWidth="1"/>
    <col min="12825" max="12825" width="6" style="43" customWidth="1"/>
    <col min="12826" max="12827" width="6.5" style="43" customWidth="1"/>
    <col min="12828" max="12828" width="8.375" style="43" customWidth="1"/>
    <col min="12829" max="12830" width="4.375" style="43" customWidth="1"/>
    <col min="12831" max="13056" width="4.5" style="43"/>
    <col min="13057" max="13057" width="8.125" style="43" customWidth="1"/>
    <col min="13058" max="13058" width="5.75" style="43" customWidth="1"/>
    <col min="13059" max="13059" width="6.25" style="43" customWidth="1"/>
    <col min="13060" max="13060" width="5.75" style="43" customWidth="1"/>
    <col min="13061" max="13061" width="6.25" style="43" customWidth="1"/>
    <col min="13062" max="13062" width="6.625" style="43" customWidth="1"/>
    <col min="13063" max="13064" width="5.875" style="43" customWidth="1"/>
    <col min="13065" max="13065" width="6.25" style="43" customWidth="1"/>
    <col min="13066" max="13066" width="6.375" style="43" customWidth="1"/>
    <col min="13067" max="13068" width="6.125" style="43" customWidth="1"/>
    <col min="13069" max="13076" width="5.25" style="43" customWidth="1"/>
    <col min="13077" max="13078" width="5.75" style="43" customWidth="1"/>
    <col min="13079" max="13080" width="6.5" style="43" customWidth="1"/>
    <col min="13081" max="13081" width="6" style="43" customWidth="1"/>
    <col min="13082" max="13083" width="6.5" style="43" customWidth="1"/>
    <col min="13084" max="13084" width="8.375" style="43" customWidth="1"/>
    <col min="13085" max="13086" width="4.375" style="43" customWidth="1"/>
    <col min="13087" max="13312" width="4.5" style="43"/>
    <col min="13313" max="13313" width="8.125" style="43" customWidth="1"/>
    <col min="13314" max="13314" width="5.75" style="43" customWidth="1"/>
    <col min="13315" max="13315" width="6.25" style="43" customWidth="1"/>
    <col min="13316" max="13316" width="5.75" style="43" customWidth="1"/>
    <col min="13317" max="13317" width="6.25" style="43" customWidth="1"/>
    <col min="13318" max="13318" width="6.625" style="43" customWidth="1"/>
    <col min="13319" max="13320" width="5.875" style="43" customWidth="1"/>
    <col min="13321" max="13321" width="6.25" style="43" customWidth="1"/>
    <col min="13322" max="13322" width="6.375" style="43" customWidth="1"/>
    <col min="13323" max="13324" width="6.125" style="43" customWidth="1"/>
    <col min="13325" max="13332" width="5.25" style="43" customWidth="1"/>
    <col min="13333" max="13334" width="5.75" style="43" customWidth="1"/>
    <col min="13335" max="13336" width="6.5" style="43" customWidth="1"/>
    <col min="13337" max="13337" width="6" style="43" customWidth="1"/>
    <col min="13338" max="13339" width="6.5" style="43" customWidth="1"/>
    <col min="13340" max="13340" width="8.375" style="43" customWidth="1"/>
    <col min="13341" max="13342" width="4.375" style="43" customWidth="1"/>
    <col min="13343" max="13568" width="4.5" style="43"/>
    <col min="13569" max="13569" width="8.125" style="43" customWidth="1"/>
    <col min="13570" max="13570" width="5.75" style="43" customWidth="1"/>
    <col min="13571" max="13571" width="6.25" style="43" customWidth="1"/>
    <col min="13572" max="13572" width="5.75" style="43" customWidth="1"/>
    <col min="13573" max="13573" width="6.25" style="43" customWidth="1"/>
    <col min="13574" max="13574" width="6.625" style="43" customWidth="1"/>
    <col min="13575" max="13576" width="5.875" style="43" customWidth="1"/>
    <col min="13577" max="13577" width="6.25" style="43" customWidth="1"/>
    <col min="13578" max="13578" width="6.375" style="43" customWidth="1"/>
    <col min="13579" max="13580" width="6.125" style="43" customWidth="1"/>
    <col min="13581" max="13588" width="5.25" style="43" customWidth="1"/>
    <col min="13589" max="13590" width="5.75" style="43" customWidth="1"/>
    <col min="13591" max="13592" width="6.5" style="43" customWidth="1"/>
    <col min="13593" max="13593" width="6" style="43" customWidth="1"/>
    <col min="13594" max="13595" width="6.5" style="43" customWidth="1"/>
    <col min="13596" max="13596" width="8.375" style="43" customWidth="1"/>
    <col min="13597" max="13598" width="4.375" style="43" customWidth="1"/>
    <col min="13599" max="13824" width="4.5" style="43"/>
    <col min="13825" max="13825" width="8.125" style="43" customWidth="1"/>
    <col min="13826" max="13826" width="5.75" style="43" customWidth="1"/>
    <col min="13827" max="13827" width="6.25" style="43" customWidth="1"/>
    <col min="13828" max="13828" width="5.75" style="43" customWidth="1"/>
    <col min="13829" max="13829" width="6.25" style="43" customWidth="1"/>
    <col min="13830" max="13830" width="6.625" style="43" customWidth="1"/>
    <col min="13831" max="13832" width="5.875" style="43" customWidth="1"/>
    <col min="13833" max="13833" width="6.25" style="43" customWidth="1"/>
    <col min="13834" max="13834" width="6.375" style="43" customWidth="1"/>
    <col min="13835" max="13836" width="6.125" style="43" customWidth="1"/>
    <col min="13837" max="13844" width="5.25" style="43" customWidth="1"/>
    <col min="13845" max="13846" width="5.75" style="43" customWidth="1"/>
    <col min="13847" max="13848" width="6.5" style="43" customWidth="1"/>
    <col min="13849" max="13849" width="6" style="43" customWidth="1"/>
    <col min="13850" max="13851" width="6.5" style="43" customWidth="1"/>
    <col min="13852" max="13852" width="8.375" style="43" customWidth="1"/>
    <col min="13853" max="13854" width="4.375" style="43" customWidth="1"/>
    <col min="13855" max="14080" width="4.5" style="43"/>
    <col min="14081" max="14081" width="8.125" style="43" customWidth="1"/>
    <col min="14082" max="14082" width="5.75" style="43" customWidth="1"/>
    <col min="14083" max="14083" width="6.25" style="43" customWidth="1"/>
    <col min="14084" max="14084" width="5.75" style="43" customWidth="1"/>
    <col min="14085" max="14085" width="6.25" style="43" customWidth="1"/>
    <col min="14086" max="14086" width="6.625" style="43" customWidth="1"/>
    <col min="14087" max="14088" width="5.875" style="43" customWidth="1"/>
    <col min="14089" max="14089" width="6.25" style="43" customWidth="1"/>
    <col min="14090" max="14090" width="6.375" style="43" customWidth="1"/>
    <col min="14091" max="14092" width="6.125" style="43" customWidth="1"/>
    <col min="14093" max="14100" width="5.25" style="43" customWidth="1"/>
    <col min="14101" max="14102" width="5.75" style="43" customWidth="1"/>
    <col min="14103" max="14104" width="6.5" style="43" customWidth="1"/>
    <col min="14105" max="14105" width="6" style="43" customWidth="1"/>
    <col min="14106" max="14107" width="6.5" style="43" customWidth="1"/>
    <col min="14108" max="14108" width="8.375" style="43" customWidth="1"/>
    <col min="14109" max="14110" width="4.375" style="43" customWidth="1"/>
    <col min="14111" max="14336" width="4.5" style="43"/>
    <col min="14337" max="14337" width="8.125" style="43" customWidth="1"/>
    <col min="14338" max="14338" width="5.75" style="43" customWidth="1"/>
    <col min="14339" max="14339" width="6.25" style="43" customWidth="1"/>
    <col min="14340" max="14340" width="5.75" style="43" customWidth="1"/>
    <col min="14341" max="14341" width="6.25" style="43" customWidth="1"/>
    <col min="14342" max="14342" width="6.625" style="43" customWidth="1"/>
    <col min="14343" max="14344" width="5.875" style="43" customWidth="1"/>
    <col min="14345" max="14345" width="6.25" style="43" customWidth="1"/>
    <col min="14346" max="14346" width="6.375" style="43" customWidth="1"/>
    <col min="14347" max="14348" width="6.125" style="43" customWidth="1"/>
    <col min="14349" max="14356" width="5.25" style="43" customWidth="1"/>
    <col min="14357" max="14358" width="5.75" style="43" customWidth="1"/>
    <col min="14359" max="14360" width="6.5" style="43" customWidth="1"/>
    <col min="14361" max="14361" width="6" style="43" customWidth="1"/>
    <col min="14362" max="14363" width="6.5" style="43" customWidth="1"/>
    <col min="14364" max="14364" width="8.375" style="43" customWidth="1"/>
    <col min="14365" max="14366" width="4.375" style="43" customWidth="1"/>
    <col min="14367" max="14592" width="4.5" style="43"/>
    <col min="14593" max="14593" width="8.125" style="43" customWidth="1"/>
    <col min="14594" max="14594" width="5.75" style="43" customWidth="1"/>
    <col min="14595" max="14595" width="6.25" style="43" customWidth="1"/>
    <col min="14596" max="14596" width="5.75" style="43" customWidth="1"/>
    <col min="14597" max="14597" width="6.25" style="43" customWidth="1"/>
    <col min="14598" max="14598" width="6.625" style="43" customWidth="1"/>
    <col min="14599" max="14600" width="5.875" style="43" customWidth="1"/>
    <col min="14601" max="14601" width="6.25" style="43" customWidth="1"/>
    <col min="14602" max="14602" width="6.375" style="43" customWidth="1"/>
    <col min="14603" max="14604" width="6.125" style="43" customWidth="1"/>
    <col min="14605" max="14612" width="5.25" style="43" customWidth="1"/>
    <col min="14613" max="14614" width="5.75" style="43" customWidth="1"/>
    <col min="14615" max="14616" width="6.5" style="43" customWidth="1"/>
    <col min="14617" max="14617" width="6" style="43" customWidth="1"/>
    <col min="14618" max="14619" width="6.5" style="43" customWidth="1"/>
    <col min="14620" max="14620" width="8.375" style="43" customWidth="1"/>
    <col min="14621" max="14622" width="4.375" style="43" customWidth="1"/>
    <col min="14623" max="14848" width="4.5" style="43"/>
    <col min="14849" max="14849" width="8.125" style="43" customWidth="1"/>
    <col min="14850" max="14850" width="5.75" style="43" customWidth="1"/>
    <col min="14851" max="14851" width="6.25" style="43" customWidth="1"/>
    <col min="14852" max="14852" width="5.75" style="43" customWidth="1"/>
    <col min="14853" max="14853" width="6.25" style="43" customWidth="1"/>
    <col min="14854" max="14854" width="6.625" style="43" customWidth="1"/>
    <col min="14855" max="14856" width="5.875" style="43" customWidth="1"/>
    <col min="14857" max="14857" width="6.25" style="43" customWidth="1"/>
    <col min="14858" max="14858" width="6.375" style="43" customWidth="1"/>
    <col min="14859" max="14860" width="6.125" style="43" customWidth="1"/>
    <col min="14861" max="14868" width="5.25" style="43" customWidth="1"/>
    <col min="14869" max="14870" width="5.75" style="43" customWidth="1"/>
    <col min="14871" max="14872" width="6.5" style="43" customWidth="1"/>
    <col min="14873" max="14873" width="6" style="43" customWidth="1"/>
    <col min="14874" max="14875" width="6.5" style="43" customWidth="1"/>
    <col min="14876" max="14876" width="8.375" style="43" customWidth="1"/>
    <col min="14877" max="14878" width="4.375" style="43" customWidth="1"/>
    <col min="14879" max="15104" width="4.5" style="43"/>
    <col min="15105" max="15105" width="8.125" style="43" customWidth="1"/>
    <col min="15106" max="15106" width="5.75" style="43" customWidth="1"/>
    <col min="15107" max="15107" width="6.25" style="43" customWidth="1"/>
    <col min="15108" max="15108" width="5.75" style="43" customWidth="1"/>
    <col min="15109" max="15109" width="6.25" style="43" customWidth="1"/>
    <col min="15110" max="15110" width="6.625" style="43" customWidth="1"/>
    <col min="15111" max="15112" width="5.875" style="43" customWidth="1"/>
    <col min="15113" max="15113" width="6.25" style="43" customWidth="1"/>
    <col min="15114" max="15114" width="6.375" style="43" customWidth="1"/>
    <col min="15115" max="15116" width="6.125" style="43" customWidth="1"/>
    <col min="15117" max="15124" width="5.25" style="43" customWidth="1"/>
    <col min="15125" max="15126" width="5.75" style="43" customWidth="1"/>
    <col min="15127" max="15128" width="6.5" style="43" customWidth="1"/>
    <col min="15129" max="15129" width="6" style="43" customWidth="1"/>
    <col min="15130" max="15131" width="6.5" style="43" customWidth="1"/>
    <col min="15132" max="15132" width="8.375" style="43" customWidth="1"/>
    <col min="15133" max="15134" width="4.375" style="43" customWidth="1"/>
    <col min="15135" max="15360" width="4.5" style="43"/>
    <col min="15361" max="15361" width="8.125" style="43" customWidth="1"/>
    <col min="15362" max="15362" width="5.75" style="43" customWidth="1"/>
    <col min="15363" max="15363" width="6.25" style="43" customWidth="1"/>
    <col min="15364" max="15364" width="5.75" style="43" customWidth="1"/>
    <col min="15365" max="15365" width="6.25" style="43" customWidth="1"/>
    <col min="15366" max="15366" width="6.625" style="43" customWidth="1"/>
    <col min="15367" max="15368" width="5.875" style="43" customWidth="1"/>
    <col min="15369" max="15369" width="6.25" style="43" customWidth="1"/>
    <col min="15370" max="15370" width="6.375" style="43" customWidth="1"/>
    <col min="15371" max="15372" width="6.125" style="43" customWidth="1"/>
    <col min="15373" max="15380" width="5.25" style="43" customWidth="1"/>
    <col min="15381" max="15382" width="5.75" style="43" customWidth="1"/>
    <col min="15383" max="15384" width="6.5" style="43" customWidth="1"/>
    <col min="15385" max="15385" width="6" style="43" customWidth="1"/>
    <col min="15386" max="15387" width="6.5" style="43" customWidth="1"/>
    <col min="15388" max="15388" width="8.375" style="43" customWidth="1"/>
    <col min="15389" max="15390" width="4.375" style="43" customWidth="1"/>
    <col min="15391" max="15616" width="4.5" style="43"/>
    <col min="15617" max="15617" width="8.125" style="43" customWidth="1"/>
    <col min="15618" max="15618" width="5.75" style="43" customWidth="1"/>
    <col min="15619" max="15619" width="6.25" style="43" customWidth="1"/>
    <col min="15620" max="15620" width="5.75" style="43" customWidth="1"/>
    <col min="15621" max="15621" width="6.25" style="43" customWidth="1"/>
    <col min="15622" max="15622" width="6.625" style="43" customWidth="1"/>
    <col min="15623" max="15624" width="5.875" style="43" customWidth="1"/>
    <col min="15625" max="15625" width="6.25" style="43" customWidth="1"/>
    <col min="15626" max="15626" width="6.375" style="43" customWidth="1"/>
    <col min="15627" max="15628" width="6.125" style="43" customWidth="1"/>
    <col min="15629" max="15636" width="5.25" style="43" customWidth="1"/>
    <col min="15637" max="15638" width="5.75" style="43" customWidth="1"/>
    <col min="15639" max="15640" width="6.5" style="43" customWidth="1"/>
    <col min="15641" max="15641" width="6" style="43" customWidth="1"/>
    <col min="15642" max="15643" width="6.5" style="43" customWidth="1"/>
    <col min="15644" max="15644" width="8.375" style="43" customWidth="1"/>
    <col min="15645" max="15646" width="4.375" style="43" customWidth="1"/>
    <col min="15647" max="15872" width="4.5" style="43"/>
    <col min="15873" max="15873" width="8.125" style="43" customWidth="1"/>
    <col min="15874" max="15874" width="5.75" style="43" customWidth="1"/>
    <col min="15875" max="15875" width="6.25" style="43" customWidth="1"/>
    <col min="15876" max="15876" width="5.75" style="43" customWidth="1"/>
    <col min="15877" max="15877" width="6.25" style="43" customWidth="1"/>
    <col min="15878" max="15878" width="6.625" style="43" customWidth="1"/>
    <col min="15879" max="15880" width="5.875" style="43" customWidth="1"/>
    <col min="15881" max="15881" width="6.25" style="43" customWidth="1"/>
    <col min="15882" max="15882" width="6.375" style="43" customWidth="1"/>
    <col min="15883" max="15884" width="6.125" style="43" customWidth="1"/>
    <col min="15885" max="15892" width="5.25" style="43" customWidth="1"/>
    <col min="15893" max="15894" width="5.75" style="43" customWidth="1"/>
    <col min="15895" max="15896" width="6.5" style="43" customWidth="1"/>
    <col min="15897" max="15897" width="6" style="43" customWidth="1"/>
    <col min="15898" max="15899" width="6.5" style="43" customWidth="1"/>
    <col min="15900" max="15900" width="8.375" style="43" customWidth="1"/>
    <col min="15901" max="15902" width="4.375" style="43" customWidth="1"/>
    <col min="15903" max="16128" width="4.5" style="43"/>
    <col min="16129" max="16129" width="8.125" style="43" customWidth="1"/>
    <col min="16130" max="16130" width="5.75" style="43" customWidth="1"/>
    <col min="16131" max="16131" width="6.25" style="43" customWidth="1"/>
    <col min="16132" max="16132" width="5.75" style="43" customWidth="1"/>
    <col min="16133" max="16133" width="6.25" style="43" customWidth="1"/>
    <col min="16134" max="16134" width="6.625" style="43" customWidth="1"/>
    <col min="16135" max="16136" width="5.875" style="43" customWidth="1"/>
    <col min="16137" max="16137" width="6.25" style="43" customWidth="1"/>
    <col min="16138" max="16138" width="6.375" style="43" customWidth="1"/>
    <col min="16139" max="16140" width="6.125" style="43" customWidth="1"/>
    <col min="16141" max="16148" width="5.25" style="43" customWidth="1"/>
    <col min="16149" max="16150" width="5.75" style="43" customWidth="1"/>
    <col min="16151" max="16152" width="6.5" style="43" customWidth="1"/>
    <col min="16153" max="16153" width="6" style="43" customWidth="1"/>
    <col min="16154" max="16155" width="6.5" style="43" customWidth="1"/>
    <col min="16156" max="16156" width="8.375" style="43" customWidth="1"/>
    <col min="16157" max="16158" width="4.375" style="43" customWidth="1"/>
    <col min="16159" max="16384" width="4.5" style="43"/>
  </cols>
  <sheetData>
    <row r="1" spans="1:33" s="41" customFormat="1" ht="29.25" customHeight="1">
      <c r="A1" s="44"/>
      <c r="B1" s="45"/>
      <c r="C1" s="46"/>
      <c r="D1" s="46"/>
      <c r="E1" s="46"/>
      <c r="F1" s="46"/>
      <c r="G1" s="46"/>
      <c r="H1" s="46"/>
      <c r="I1" s="101"/>
      <c r="M1" s="102" t="s">
        <v>189</v>
      </c>
      <c r="N1" s="102" t="s">
        <v>190</v>
      </c>
      <c r="O1" s="103" t="s">
        <v>191</v>
      </c>
      <c r="P1" s="104" t="s">
        <v>45</v>
      </c>
      <c r="Q1" s="107" t="s">
        <v>192</v>
      </c>
      <c r="R1" s="108"/>
      <c r="S1" s="109"/>
    </row>
    <row r="2" spans="1:33" s="41" customFormat="1" ht="17.25" customHeight="1">
      <c r="A2" s="46"/>
      <c r="B2" s="47"/>
      <c r="C2" s="453"/>
      <c r="D2" s="454"/>
      <c r="E2" s="454"/>
      <c r="F2" s="454"/>
      <c r="G2" s="48"/>
      <c r="H2" s="48"/>
      <c r="I2" s="105"/>
      <c r="P2" s="106"/>
      <c r="Q2" s="106"/>
      <c r="R2" s="110"/>
      <c r="S2" s="110"/>
      <c r="T2" s="110"/>
      <c r="Y2" s="113" t="s">
        <v>193</v>
      </c>
      <c r="AA2" s="114">
        <v>20160901004</v>
      </c>
      <c r="AB2" s="455"/>
      <c r="AC2" s="455"/>
      <c r="AD2" s="455"/>
      <c r="AE2" s="455"/>
    </row>
    <row r="3" spans="1:33" ht="19.5" customHeight="1">
      <c r="A3" s="49" t="s">
        <v>194</v>
      </c>
      <c r="B3" s="50"/>
      <c r="C3" s="532" t="s">
        <v>40</v>
      </c>
      <c r="D3" s="533"/>
      <c r="E3" s="533"/>
      <c r="F3" s="533"/>
      <c r="G3" s="533"/>
      <c r="H3" s="534"/>
      <c r="I3" s="456" t="s">
        <v>264</v>
      </c>
      <c r="J3" s="457"/>
      <c r="K3" s="456" t="s">
        <v>195</v>
      </c>
      <c r="L3" s="457"/>
      <c r="M3" s="458" t="s">
        <v>196</v>
      </c>
      <c r="N3" s="459"/>
      <c r="O3" s="460" t="s">
        <v>197</v>
      </c>
      <c r="P3" s="461"/>
      <c r="Q3" s="462" t="s">
        <v>198</v>
      </c>
      <c r="R3" s="463"/>
      <c r="S3" s="111" t="s">
        <v>191</v>
      </c>
      <c r="T3" s="112" t="s">
        <v>199</v>
      </c>
      <c r="U3" s="520" t="s">
        <v>200</v>
      </c>
      <c r="V3" s="521"/>
      <c r="W3" s="538" t="s">
        <v>201</v>
      </c>
      <c r="X3" s="539"/>
      <c r="Y3" s="539"/>
      <c r="Z3" s="540"/>
      <c r="AA3" s="524" t="s">
        <v>202</v>
      </c>
      <c r="AB3" s="525"/>
      <c r="AC3" s="559"/>
      <c r="AD3" s="559"/>
      <c r="AE3" s="560"/>
      <c r="AF3" s="79"/>
      <c r="AG3" s="119"/>
    </row>
    <row r="4" spans="1:33" ht="18.75" customHeight="1">
      <c r="A4" s="51" t="s">
        <v>203</v>
      </c>
      <c r="B4" s="52"/>
      <c r="C4" s="535"/>
      <c r="D4" s="536"/>
      <c r="E4" s="536"/>
      <c r="F4" s="536"/>
      <c r="G4" s="536"/>
      <c r="H4" s="537"/>
      <c r="I4" s="464" t="s">
        <v>204</v>
      </c>
      <c r="J4" s="465"/>
      <c r="K4" s="466">
        <v>3.35</v>
      </c>
      <c r="L4" s="467"/>
      <c r="M4" s="468">
        <f>IF(B9="","",COUNT(B9:B14))</f>
        <v>6</v>
      </c>
      <c r="N4" s="469"/>
      <c r="O4" s="464" t="s">
        <v>205</v>
      </c>
      <c r="P4" s="465"/>
      <c r="Q4" s="470">
        <f>IF(AD16="","",AD16+L40*AD17)</f>
        <v>3.2206760000000001</v>
      </c>
      <c r="R4" s="469"/>
      <c r="S4" s="471">
        <f>IF(AD17="","",L39*AD17)</f>
        <v>4.24E-2</v>
      </c>
      <c r="T4" s="471"/>
      <c r="U4" s="522"/>
      <c r="V4" s="523"/>
      <c r="W4" s="541"/>
      <c r="X4" s="542"/>
      <c r="Y4" s="542"/>
      <c r="Z4" s="543"/>
      <c r="AA4" s="526"/>
      <c r="AB4" s="527"/>
      <c r="AC4" s="561"/>
      <c r="AD4" s="561"/>
      <c r="AE4" s="562"/>
      <c r="AF4" s="79"/>
      <c r="AG4" s="119"/>
    </row>
    <row r="5" spans="1:33" ht="21" customHeight="1">
      <c r="A5" s="53" t="s">
        <v>206</v>
      </c>
      <c r="B5" s="54"/>
      <c r="C5" s="472" t="s">
        <v>268</v>
      </c>
      <c r="D5" s="473"/>
      <c r="E5" s="473"/>
      <c r="F5" s="473"/>
      <c r="G5" s="473"/>
      <c r="H5" s="474"/>
      <c r="I5" s="464" t="s">
        <v>208</v>
      </c>
      <c r="J5" s="465"/>
      <c r="K5" s="466">
        <v>3.25</v>
      </c>
      <c r="L5" s="467"/>
      <c r="M5" s="475" t="s">
        <v>209</v>
      </c>
      <c r="N5" s="476"/>
      <c r="O5" s="464" t="s">
        <v>208</v>
      </c>
      <c r="P5" s="465"/>
      <c r="Q5" s="470">
        <f>IF(AD16="","",AD16)</f>
        <v>3.2105000000000001</v>
      </c>
      <c r="R5" s="469"/>
      <c r="S5" s="477">
        <f>IF(AD17="","",AD17)</f>
        <v>2.12E-2</v>
      </c>
      <c r="T5" s="477"/>
      <c r="U5" s="478" t="s">
        <v>210</v>
      </c>
      <c r="V5" s="479" t="s">
        <v>45</v>
      </c>
      <c r="W5" s="480"/>
      <c r="X5" s="481"/>
      <c r="Y5" s="481"/>
      <c r="Z5" s="482"/>
      <c r="AA5" s="483" t="s">
        <v>211</v>
      </c>
      <c r="AB5" s="484"/>
      <c r="AC5" s="489"/>
      <c r="AD5" s="489"/>
      <c r="AE5" s="563"/>
      <c r="AF5" s="79"/>
      <c r="AG5" s="119"/>
    </row>
    <row r="6" spans="1:33" ht="21" customHeight="1">
      <c r="A6" s="55" t="s">
        <v>213</v>
      </c>
      <c r="B6" s="56"/>
      <c r="C6" s="485" t="s">
        <v>214</v>
      </c>
      <c r="D6" s="473"/>
      <c r="E6" s="473"/>
      <c r="F6" s="473"/>
      <c r="G6" s="473"/>
      <c r="H6" s="474"/>
      <c r="I6" s="464" t="s">
        <v>215</v>
      </c>
      <c r="J6" s="465"/>
      <c r="K6" s="466">
        <v>3.15</v>
      </c>
      <c r="L6" s="467"/>
      <c r="M6" s="487">
        <f>IF(AD14="","",IF(AD14=0,0,AD14/M4))</f>
        <v>10</v>
      </c>
      <c r="N6" s="476"/>
      <c r="O6" s="464" t="s">
        <v>216</v>
      </c>
      <c r="P6" s="465"/>
      <c r="Q6" s="470">
        <f>IF(AD16="","",AD16-L40*AD17)</f>
        <v>3.2003240000000002</v>
      </c>
      <c r="R6" s="469"/>
      <c r="S6" s="477">
        <f>IF(AD17="","",AD17*L38)</f>
        <v>0</v>
      </c>
      <c r="T6" s="477"/>
      <c r="U6" s="488" t="s">
        <v>217</v>
      </c>
      <c r="V6" s="479" t="s">
        <v>45</v>
      </c>
      <c r="W6" s="485" t="s">
        <v>159</v>
      </c>
      <c r="X6" s="489"/>
      <c r="Y6" s="489"/>
      <c r="Z6" s="490"/>
      <c r="AA6" s="491" t="s">
        <v>218</v>
      </c>
      <c r="AB6" s="492"/>
      <c r="AC6" s="493">
        <v>43033</v>
      </c>
      <c r="AD6" s="494"/>
      <c r="AE6" s="495"/>
      <c r="AF6" s="79"/>
      <c r="AG6" s="119"/>
    </row>
    <row r="7" spans="1:33" ht="15.75" customHeight="1">
      <c r="A7" s="57" t="s">
        <v>219</v>
      </c>
      <c r="B7" s="58" t="s">
        <v>220</v>
      </c>
      <c r="C7" s="59"/>
      <c r="D7" s="59"/>
      <c r="E7" s="59"/>
      <c r="F7" s="59"/>
      <c r="G7" s="59"/>
      <c r="H7" s="59"/>
      <c r="I7" s="59"/>
      <c r="J7" s="59"/>
      <c r="K7" s="59"/>
      <c r="L7" s="59"/>
      <c r="M7" s="59"/>
      <c r="N7" s="59"/>
      <c r="O7" s="59"/>
      <c r="P7" s="59"/>
      <c r="Q7" s="59"/>
      <c r="R7" s="59"/>
      <c r="S7" s="59"/>
      <c r="T7" s="59"/>
      <c r="U7" s="59"/>
      <c r="V7" s="59"/>
      <c r="W7" s="59"/>
      <c r="X7" s="59"/>
      <c r="Y7" s="59"/>
      <c r="Z7" s="59"/>
      <c r="AA7" s="59"/>
      <c r="AB7" s="59"/>
      <c r="AC7" s="464" t="s">
        <v>221</v>
      </c>
      <c r="AD7" s="496"/>
      <c r="AE7" s="497"/>
      <c r="AF7" s="79"/>
      <c r="AG7" s="119"/>
    </row>
    <row r="8" spans="1:33" ht="15.75" customHeight="1">
      <c r="A8" s="60" t="s">
        <v>222</v>
      </c>
      <c r="B8" s="61" t="s">
        <v>223</v>
      </c>
      <c r="C8" s="62">
        <v>1</v>
      </c>
      <c r="D8" s="62">
        <v>2</v>
      </c>
      <c r="E8" s="62">
        <v>3</v>
      </c>
      <c r="F8" s="62">
        <v>4</v>
      </c>
      <c r="G8" s="62">
        <v>5</v>
      </c>
      <c r="H8" s="62">
        <v>6</v>
      </c>
      <c r="I8" s="62">
        <v>7</v>
      </c>
      <c r="J8" s="62">
        <v>8</v>
      </c>
      <c r="K8" s="62">
        <v>9</v>
      </c>
      <c r="L8" s="62">
        <v>10</v>
      </c>
      <c r="M8" s="62">
        <v>11</v>
      </c>
      <c r="N8" s="62">
        <v>12</v>
      </c>
      <c r="O8" s="62">
        <v>13</v>
      </c>
      <c r="P8" s="62">
        <v>14</v>
      </c>
      <c r="Q8" s="62">
        <v>15</v>
      </c>
      <c r="R8" s="62">
        <v>16</v>
      </c>
      <c r="S8" s="62">
        <v>17</v>
      </c>
      <c r="T8" s="62">
        <v>18</v>
      </c>
      <c r="U8" s="62">
        <v>19</v>
      </c>
      <c r="V8" s="62">
        <v>20</v>
      </c>
      <c r="W8" s="62">
        <v>21</v>
      </c>
      <c r="X8" s="62">
        <v>22</v>
      </c>
      <c r="Y8" s="62">
        <v>23</v>
      </c>
      <c r="Z8" s="62">
        <v>24</v>
      </c>
      <c r="AA8" s="115">
        <v>25</v>
      </c>
      <c r="AB8" s="116"/>
      <c r="AC8" s="117" t="s">
        <v>225</v>
      </c>
      <c r="AD8" s="117"/>
      <c r="AE8" s="118">
        <f>IF(C9="","",SUM(C9:AB14))</f>
        <v>193.01</v>
      </c>
      <c r="AF8" s="119"/>
      <c r="AG8" s="119"/>
    </row>
    <row r="9" spans="1:33" ht="15.75" customHeight="1">
      <c r="A9" s="63" t="s">
        <v>226</v>
      </c>
      <c r="B9" s="64">
        <v>1</v>
      </c>
      <c r="C9" s="65">
        <v>3.22</v>
      </c>
      <c r="D9" s="65">
        <v>3.21</v>
      </c>
      <c r="E9" s="65">
        <v>3.23</v>
      </c>
      <c r="F9" s="65">
        <v>3.19</v>
      </c>
      <c r="G9" s="65">
        <v>3.23</v>
      </c>
      <c r="H9" s="65">
        <v>3.23</v>
      </c>
      <c r="I9" s="65">
        <v>3.23</v>
      </c>
      <c r="J9" s="65">
        <v>3.21</v>
      </c>
      <c r="K9" s="65">
        <v>3.2</v>
      </c>
      <c r="L9" s="65">
        <v>3.21</v>
      </c>
      <c r="M9" s="65"/>
      <c r="N9" s="65"/>
      <c r="O9" s="65"/>
      <c r="P9" s="65"/>
      <c r="Q9" s="65"/>
      <c r="R9" s="65"/>
      <c r="S9" s="65"/>
      <c r="T9" s="65"/>
      <c r="U9" s="65"/>
      <c r="V9" s="65"/>
      <c r="W9" s="65"/>
      <c r="X9" s="65"/>
      <c r="Y9" s="65"/>
      <c r="Z9" s="65"/>
      <c r="AA9" s="65"/>
      <c r="AB9" s="120"/>
      <c r="AC9" s="117" t="s">
        <v>227</v>
      </c>
      <c r="AD9" s="79"/>
      <c r="AE9" s="121">
        <f>IF(D17="","",SUM(C17:AB17))</f>
        <v>0.53</v>
      </c>
      <c r="AF9" s="119"/>
    </row>
    <row r="10" spans="1:33" ht="15.75" customHeight="1">
      <c r="A10" s="63"/>
      <c r="B10" s="64">
        <v>2</v>
      </c>
      <c r="C10" s="65">
        <v>3.24</v>
      </c>
      <c r="D10" s="65">
        <v>3.23</v>
      </c>
      <c r="E10" s="65">
        <v>3.23</v>
      </c>
      <c r="F10" s="65">
        <v>3.23</v>
      </c>
      <c r="G10" s="65">
        <v>3.23</v>
      </c>
      <c r="H10" s="65">
        <v>3.24</v>
      </c>
      <c r="I10" s="65">
        <v>3.23</v>
      </c>
      <c r="J10" s="65">
        <v>3.24</v>
      </c>
      <c r="K10" s="65">
        <v>3.23</v>
      </c>
      <c r="L10" s="65">
        <v>3.23</v>
      </c>
      <c r="M10" s="65"/>
      <c r="N10" s="65"/>
      <c r="O10" s="65"/>
      <c r="P10" s="65"/>
      <c r="Q10" s="65"/>
      <c r="R10" s="65"/>
      <c r="S10" s="65"/>
      <c r="T10" s="65"/>
      <c r="U10" s="65"/>
      <c r="V10" s="65"/>
      <c r="W10" s="65"/>
      <c r="X10" s="65"/>
      <c r="Y10" s="65"/>
      <c r="Z10" s="65"/>
      <c r="AA10" s="65"/>
      <c r="AB10" s="120"/>
      <c r="AC10" s="117"/>
      <c r="AD10" s="79"/>
      <c r="AE10" s="121"/>
      <c r="AF10" s="119"/>
    </row>
    <row r="11" spans="1:33" ht="15.75" customHeight="1">
      <c r="A11" s="66" t="s">
        <v>228</v>
      </c>
      <c r="B11" s="64">
        <v>3</v>
      </c>
      <c r="C11" s="65">
        <v>3.21</v>
      </c>
      <c r="D11" s="65">
        <v>3.2</v>
      </c>
      <c r="E11" s="65">
        <v>3.22</v>
      </c>
      <c r="F11" s="65">
        <v>3.19</v>
      </c>
      <c r="G11" s="65">
        <v>3.21</v>
      </c>
      <c r="H11" s="65">
        <v>3.2</v>
      </c>
      <c r="I11" s="65">
        <v>3.2</v>
      </c>
      <c r="J11" s="65">
        <v>3.19</v>
      </c>
      <c r="K11" s="65">
        <v>3.2</v>
      </c>
      <c r="L11" s="65">
        <v>3.21</v>
      </c>
      <c r="M11" s="65"/>
      <c r="N11" s="65"/>
      <c r="O11" s="65"/>
      <c r="P11" s="65"/>
      <c r="Q11" s="65"/>
      <c r="R11" s="65"/>
      <c r="S11" s="65"/>
      <c r="T11" s="65"/>
      <c r="U11" s="65"/>
      <c r="V11" s="65"/>
      <c r="W11" s="65"/>
      <c r="X11" s="65"/>
      <c r="Y11" s="65"/>
      <c r="Z11" s="65"/>
      <c r="AA11" s="65"/>
      <c r="AB11" s="120"/>
      <c r="AC11" s="79"/>
      <c r="AD11" s="79"/>
      <c r="AE11" s="122"/>
      <c r="AF11" s="119"/>
    </row>
    <row r="12" spans="1:33" ht="15.75" customHeight="1">
      <c r="A12" s="63" t="s">
        <v>229</v>
      </c>
      <c r="B12" s="64">
        <v>4</v>
      </c>
      <c r="C12" s="65">
        <v>3.19</v>
      </c>
      <c r="D12" s="65">
        <v>3.18</v>
      </c>
      <c r="E12" s="65">
        <v>3.18</v>
      </c>
      <c r="F12" s="65">
        <v>3.21</v>
      </c>
      <c r="G12" s="65">
        <v>3.18</v>
      </c>
      <c r="H12" s="65">
        <v>3.18</v>
      </c>
      <c r="I12" s="65">
        <v>3.18</v>
      </c>
      <c r="J12" s="65">
        <v>3.23</v>
      </c>
      <c r="K12" s="65">
        <v>3.19</v>
      </c>
      <c r="L12" s="65">
        <v>3.18</v>
      </c>
      <c r="M12" s="65"/>
      <c r="N12" s="65"/>
      <c r="O12" s="65"/>
      <c r="P12" s="65"/>
      <c r="Q12" s="65"/>
      <c r="R12" s="65"/>
      <c r="S12" s="65"/>
      <c r="T12" s="65"/>
      <c r="U12" s="65"/>
      <c r="V12" s="65"/>
      <c r="W12" s="65"/>
      <c r="X12" s="65"/>
      <c r="Y12" s="65"/>
      <c r="Z12" s="65"/>
      <c r="AA12" s="65"/>
      <c r="AB12" s="120"/>
      <c r="AC12" s="498" t="s">
        <v>230</v>
      </c>
      <c r="AD12" s="499"/>
      <c r="AE12" s="500"/>
      <c r="AF12" s="119"/>
    </row>
    <row r="13" spans="1:33" ht="15.75" customHeight="1">
      <c r="A13" s="66" t="s">
        <v>231</v>
      </c>
      <c r="B13" s="64">
        <v>5</v>
      </c>
      <c r="C13" s="65">
        <v>3.22</v>
      </c>
      <c r="D13" s="65">
        <v>3.23</v>
      </c>
      <c r="E13" s="65">
        <v>3.23</v>
      </c>
      <c r="F13" s="65">
        <v>3.23</v>
      </c>
      <c r="G13" s="65">
        <v>3.23</v>
      </c>
      <c r="H13" s="65">
        <v>3.23</v>
      </c>
      <c r="I13" s="65">
        <v>3.22</v>
      </c>
      <c r="J13" s="65">
        <v>3.23</v>
      </c>
      <c r="K13" s="65">
        <v>3.23</v>
      </c>
      <c r="L13" s="65">
        <v>3.21</v>
      </c>
      <c r="M13" s="65"/>
      <c r="N13" s="65"/>
      <c r="O13" s="65"/>
      <c r="P13" s="65"/>
      <c r="Q13" s="65"/>
      <c r="R13" s="65"/>
      <c r="S13" s="65"/>
      <c r="T13" s="65"/>
      <c r="U13" s="65"/>
      <c r="V13" s="65"/>
      <c r="W13" s="65"/>
      <c r="X13" s="65"/>
      <c r="Y13" s="65"/>
      <c r="Z13" s="65"/>
      <c r="AA13" s="65"/>
      <c r="AB13" s="120"/>
      <c r="AC13" s="123"/>
      <c r="AD13" s="124" t="s">
        <v>232</v>
      </c>
      <c r="AE13" s="125"/>
      <c r="AF13" s="119"/>
    </row>
    <row r="14" spans="1:33" ht="15.75" customHeight="1">
      <c r="A14" s="67" t="s">
        <v>233</v>
      </c>
      <c r="B14" s="64">
        <v>6</v>
      </c>
      <c r="C14" s="65">
        <v>3.23</v>
      </c>
      <c r="D14" s="65">
        <v>3.23</v>
      </c>
      <c r="E14" s="65">
        <v>3.22</v>
      </c>
      <c r="F14" s="65">
        <v>3.23</v>
      </c>
      <c r="G14" s="65">
        <v>3.24</v>
      </c>
      <c r="H14" s="65">
        <v>3.22</v>
      </c>
      <c r="I14" s="65">
        <v>3.23</v>
      </c>
      <c r="J14" s="65">
        <v>3.27</v>
      </c>
      <c r="K14" s="65">
        <v>3.23</v>
      </c>
      <c r="L14" s="65">
        <v>3.23</v>
      </c>
      <c r="M14" s="65"/>
      <c r="N14" s="65"/>
      <c r="O14" s="65"/>
      <c r="P14" s="65"/>
      <c r="Q14" s="65"/>
      <c r="R14" s="65"/>
      <c r="S14" s="65"/>
      <c r="T14" s="65"/>
      <c r="U14" s="65"/>
      <c r="V14" s="65"/>
      <c r="W14" s="65"/>
      <c r="X14" s="65"/>
      <c r="Y14" s="65"/>
      <c r="Z14" s="65"/>
      <c r="AA14" s="65"/>
      <c r="AB14" s="120"/>
      <c r="AC14" s="126" t="s">
        <v>234</v>
      </c>
      <c r="AD14" s="127">
        <f>IF(C9="","",COUNT(C9:AB14))</f>
        <v>60</v>
      </c>
      <c r="AE14" s="128"/>
      <c r="AF14" s="119"/>
      <c r="AG14" s="119"/>
    </row>
    <row r="15" spans="1:33" ht="15.75" customHeight="1">
      <c r="A15" s="68" t="s">
        <v>235</v>
      </c>
      <c r="B15" s="69"/>
      <c r="C15" s="70">
        <f t="shared" ref="C15:AA15" si="0">SUM(C9:C14)</f>
        <v>19.309999999999999</v>
      </c>
      <c r="D15" s="71">
        <f t="shared" si="0"/>
        <v>19.28</v>
      </c>
      <c r="E15" s="71">
        <f t="shared" si="0"/>
        <v>19.309999999999999</v>
      </c>
      <c r="F15" s="71">
        <f t="shared" si="0"/>
        <v>19.28</v>
      </c>
      <c r="G15" s="71">
        <f t="shared" si="0"/>
        <v>19.32</v>
      </c>
      <c r="H15" s="71">
        <f t="shared" si="0"/>
        <v>19.3</v>
      </c>
      <c r="I15" s="71">
        <f t="shared" si="0"/>
        <v>19.29</v>
      </c>
      <c r="J15" s="71">
        <f t="shared" si="0"/>
        <v>19.37</v>
      </c>
      <c r="K15" s="71">
        <f t="shared" si="0"/>
        <v>19.28</v>
      </c>
      <c r="L15" s="71">
        <f t="shared" si="0"/>
        <v>19.27</v>
      </c>
      <c r="M15" s="71">
        <f t="shared" si="0"/>
        <v>0</v>
      </c>
      <c r="N15" s="71">
        <f t="shared" si="0"/>
        <v>0</v>
      </c>
      <c r="O15" s="71">
        <f t="shared" si="0"/>
        <v>0</v>
      </c>
      <c r="P15" s="71">
        <f t="shared" si="0"/>
        <v>0</v>
      </c>
      <c r="Q15" s="71">
        <f t="shared" si="0"/>
        <v>0</v>
      </c>
      <c r="R15" s="71">
        <f t="shared" si="0"/>
        <v>0</v>
      </c>
      <c r="S15" s="71">
        <f t="shared" si="0"/>
        <v>0</v>
      </c>
      <c r="T15" s="71">
        <f t="shared" si="0"/>
        <v>0</v>
      </c>
      <c r="U15" s="71">
        <f t="shared" si="0"/>
        <v>0</v>
      </c>
      <c r="V15" s="71">
        <f t="shared" si="0"/>
        <v>0</v>
      </c>
      <c r="W15" s="71">
        <f t="shared" si="0"/>
        <v>0</v>
      </c>
      <c r="X15" s="71">
        <f t="shared" si="0"/>
        <v>0</v>
      </c>
      <c r="Y15" s="71">
        <f t="shared" si="0"/>
        <v>0</v>
      </c>
      <c r="Z15" s="71">
        <f t="shared" si="0"/>
        <v>0</v>
      </c>
      <c r="AA15" s="71">
        <f t="shared" si="0"/>
        <v>0</v>
      </c>
      <c r="AB15" s="129"/>
      <c r="AC15" s="501" t="s">
        <v>236</v>
      </c>
      <c r="AD15" s="502"/>
      <c r="AE15" s="503"/>
      <c r="AF15" s="119"/>
      <c r="AG15" s="119"/>
    </row>
    <row r="16" spans="1:33" ht="15.75" customHeight="1">
      <c r="A16" s="72" t="s">
        <v>237</v>
      </c>
      <c r="B16" s="73"/>
      <c r="C16" s="74">
        <f t="shared" ref="C16:AA16" si="1">SUM(C9:C14)/$M$4</f>
        <v>3.2183333333333302</v>
      </c>
      <c r="D16" s="75">
        <f t="shared" si="1"/>
        <v>3.2133333333333298</v>
      </c>
      <c r="E16" s="75">
        <f t="shared" si="1"/>
        <v>3.2183333333333302</v>
      </c>
      <c r="F16" s="75">
        <f t="shared" si="1"/>
        <v>3.2133333333333298</v>
      </c>
      <c r="G16" s="75">
        <f t="shared" si="1"/>
        <v>3.22</v>
      </c>
      <c r="H16" s="75">
        <f t="shared" si="1"/>
        <v>3.2166666666666699</v>
      </c>
      <c r="I16" s="75">
        <f t="shared" si="1"/>
        <v>3.2149999999999999</v>
      </c>
      <c r="J16" s="75">
        <f t="shared" si="1"/>
        <v>3.2283333333333299</v>
      </c>
      <c r="K16" s="75">
        <f t="shared" si="1"/>
        <v>3.2133333333333298</v>
      </c>
      <c r="L16" s="75">
        <f t="shared" si="1"/>
        <v>3.21166666666667</v>
      </c>
      <c r="M16" s="75">
        <f t="shared" si="1"/>
        <v>0</v>
      </c>
      <c r="N16" s="75">
        <f t="shared" si="1"/>
        <v>0</v>
      </c>
      <c r="O16" s="75">
        <f t="shared" si="1"/>
        <v>0</v>
      </c>
      <c r="P16" s="75">
        <f t="shared" si="1"/>
        <v>0</v>
      </c>
      <c r="Q16" s="75">
        <f t="shared" si="1"/>
        <v>0</v>
      </c>
      <c r="R16" s="75">
        <f t="shared" si="1"/>
        <v>0</v>
      </c>
      <c r="S16" s="75">
        <f t="shared" si="1"/>
        <v>0</v>
      </c>
      <c r="T16" s="75">
        <f t="shared" si="1"/>
        <v>0</v>
      </c>
      <c r="U16" s="75">
        <f t="shared" si="1"/>
        <v>0</v>
      </c>
      <c r="V16" s="75">
        <f t="shared" si="1"/>
        <v>0</v>
      </c>
      <c r="W16" s="75">
        <f t="shared" si="1"/>
        <v>0</v>
      </c>
      <c r="X16" s="75">
        <f t="shared" si="1"/>
        <v>0</v>
      </c>
      <c r="Y16" s="75">
        <f t="shared" si="1"/>
        <v>0</v>
      </c>
      <c r="Z16" s="75">
        <f t="shared" si="1"/>
        <v>0</v>
      </c>
      <c r="AA16" s="75">
        <f t="shared" si="1"/>
        <v>0</v>
      </c>
      <c r="AB16" s="129"/>
      <c r="AC16" s="130" t="s">
        <v>238</v>
      </c>
      <c r="AD16" s="131">
        <f>IF(C9="","",AVERAGE(C9:AB12))</f>
        <v>3.2105000000000001</v>
      </c>
      <c r="AE16" s="132"/>
      <c r="AF16" s="119"/>
      <c r="AG16" s="119"/>
    </row>
    <row r="17" spans="1:33" ht="15.75" customHeight="1">
      <c r="A17" s="68" t="s">
        <v>191</v>
      </c>
      <c r="B17" s="73"/>
      <c r="C17" s="70">
        <f t="shared" ref="C17:AA17" si="2">MAX(C9:C14)-MIN(C9:C14)</f>
        <v>5.0000000000000301E-2</v>
      </c>
      <c r="D17" s="71">
        <f t="shared" si="2"/>
        <v>4.9999999999999802E-2</v>
      </c>
      <c r="E17" s="71">
        <f t="shared" si="2"/>
        <v>4.9999999999999802E-2</v>
      </c>
      <c r="F17" s="71">
        <f t="shared" si="2"/>
        <v>0.04</v>
      </c>
      <c r="G17" s="71">
        <f t="shared" si="2"/>
        <v>6.0000000000000102E-2</v>
      </c>
      <c r="H17" s="71">
        <f t="shared" si="2"/>
        <v>6.0000000000000102E-2</v>
      </c>
      <c r="I17" s="71">
        <f t="shared" si="2"/>
        <v>4.9999999999999802E-2</v>
      </c>
      <c r="J17" s="71">
        <f t="shared" si="2"/>
        <v>8.0000000000000099E-2</v>
      </c>
      <c r="K17" s="71">
        <f t="shared" si="2"/>
        <v>0.04</v>
      </c>
      <c r="L17" s="71">
        <f t="shared" si="2"/>
        <v>4.9999999999999802E-2</v>
      </c>
      <c r="M17" s="71">
        <f t="shared" si="2"/>
        <v>0</v>
      </c>
      <c r="N17" s="71">
        <f t="shared" si="2"/>
        <v>0</v>
      </c>
      <c r="O17" s="71">
        <f t="shared" si="2"/>
        <v>0</v>
      </c>
      <c r="P17" s="71">
        <f t="shared" si="2"/>
        <v>0</v>
      </c>
      <c r="Q17" s="71">
        <f t="shared" si="2"/>
        <v>0</v>
      </c>
      <c r="R17" s="71">
        <f t="shared" si="2"/>
        <v>0</v>
      </c>
      <c r="S17" s="71">
        <f t="shared" si="2"/>
        <v>0</v>
      </c>
      <c r="T17" s="71">
        <f t="shared" si="2"/>
        <v>0</v>
      </c>
      <c r="U17" s="71">
        <f t="shared" si="2"/>
        <v>0</v>
      </c>
      <c r="V17" s="71">
        <f t="shared" si="2"/>
        <v>0</v>
      </c>
      <c r="W17" s="71">
        <f t="shared" si="2"/>
        <v>0</v>
      </c>
      <c r="X17" s="71">
        <f t="shared" si="2"/>
        <v>0</v>
      </c>
      <c r="Y17" s="71">
        <f t="shared" si="2"/>
        <v>0</v>
      </c>
      <c r="Z17" s="71">
        <f t="shared" si="2"/>
        <v>0</v>
      </c>
      <c r="AA17" s="71">
        <f t="shared" si="2"/>
        <v>0</v>
      </c>
      <c r="AB17" s="129"/>
      <c r="AC17" s="133" t="s">
        <v>239</v>
      </c>
      <c r="AD17" s="134">
        <f>IF(C17="","",AVERAGE(C17:AB17))</f>
        <v>2.12E-2</v>
      </c>
      <c r="AE17" s="135"/>
      <c r="AF17" s="119"/>
      <c r="AG17" s="119"/>
    </row>
    <row r="18" spans="1:33" ht="15.75" customHeight="1">
      <c r="A18" s="76"/>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136"/>
      <c r="AD18" s="77"/>
      <c r="AE18" s="137"/>
      <c r="AF18" s="119"/>
      <c r="AG18" s="119"/>
    </row>
    <row r="19" spans="1:33" ht="15.75" customHeight="1">
      <c r="A19" s="78" t="s">
        <v>240</v>
      </c>
      <c r="B19" s="79"/>
      <c r="C19" s="79"/>
      <c r="D19" s="79"/>
      <c r="E19" s="79"/>
      <c r="F19" s="79"/>
      <c r="G19" s="79"/>
      <c r="H19" s="79"/>
      <c r="I19" s="79"/>
      <c r="J19" s="79"/>
      <c r="K19" s="79"/>
      <c r="L19" s="79"/>
      <c r="M19" s="79"/>
      <c r="N19" s="79"/>
      <c r="O19" s="79"/>
      <c r="P19" s="79"/>
      <c r="Q19" s="79"/>
      <c r="R19" s="79"/>
      <c r="S19" s="79"/>
      <c r="T19" s="79"/>
      <c r="U19" s="79"/>
      <c r="V19" s="79"/>
      <c r="W19" s="79"/>
      <c r="X19" s="79"/>
      <c r="Y19" s="79"/>
      <c r="Z19" s="79"/>
      <c r="AA19" s="79"/>
      <c r="AB19" s="79"/>
      <c r="AC19" s="504" t="s">
        <v>241</v>
      </c>
      <c r="AD19" s="505"/>
      <c r="AE19" s="506"/>
      <c r="AF19" s="119"/>
      <c r="AG19" s="119"/>
    </row>
    <row r="20" spans="1:33" ht="15.75" customHeight="1">
      <c r="A20" s="517" t="s">
        <v>242</v>
      </c>
      <c r="B20" s="79"/>
      <c r="C20" s="79"/>
      <c r="D20" s="79"/>
      <c r="E20" s="79"/>
      <c r="F20" s="79"/>
      <c r="G20" s="79"/>
      <c r="H20" s="79"/>
      <c r="I20" s="79"/>
      <c r="J20" s="79"/>
      <c r="K20" s="79"/>
      <c r="L20" s="79"/>
      <c r="M20" s="79"/>
      <c r="N20" s="79"/>
      <c r="O20" s="79"/>
      <c r="P20" s="79"/>
      <c r="Q20" s="79"/>
      <c r="R20" s="79"/>
      <c r="S20" s="79"/>
      <c r="T20" s="79"/>
      <c r="U20" s="79"/>
      <c r="V20" s="79"/>
      <c r="W20" s="79"/>
      <c r="X20" s="79"/>
      <c r="Y20" s="79"/>
      <c r="Z20" s="79"/>
      <c r="AA20" s="79"/>
      <c r="AB20" s="79"/>
      <c r="AC20" s="507">
        <f>IF(AE25="","",(1-NORMSDIST(STANDARDIZE(K4,AD16,AE25))+NORMSDIST(STANDARDIZE(K6,AD16,AE25)))*1000000)</f>
        <v>2.59847722057026E-7</v>
      </c>
      <c r="AD20" s="508"/>
      <c r="AE20" s="509"/>
      <c r="AF20" s="119"/>
      <c r="AG20" s="119"/>
    </row>
    <row r="21" spans="1:33" ht="15.75" customHeight="1">
      <c r="A21" s="518"/>
      <c r="B21" s="79"/>
      <c r="C21" s="79"/>
      <c r="D21" s="79"/>
      <c r="E21" s="79"/>
      <c r="F21" s="79"/>
      <c r="G21" s="79"/>
      <c r="H21" s="79"/>
      <c r="I21" s="79"/>
      <c r="J21" s="79"/>
      <c r="K21" s="79"/>
      <c r="L21" s="79"/>
      <c r="M21" s="79"/>
      <c r="N21" s="79"/>
      <c r="O21" s="79"/>
      <c r="P21" s="79"/>
      <c r="Q21" s="79"/>
      <c r="R21" s="79"/>
      <c r="S21" s="79"/>
      <c r="T21" s="79"/>
      <c r="U21" s="79"/>
      <c r="V21" s="79"/>
      <c r="W21" s="79"/>
      <c r="X21" s="79"/>
      <c r="Y21" s="79"/>
      <c r="Z21" s="79"/>
      <c r="AA21" s="79"/>
      <c r="AB21" s="79"/>
      <c r="AC21" s="510"/>
      <c r="AD21" s="511"/>
      <c r="AE21" s="138"/>
      <c r="AF21" s="119"/>
      <c r="AG21" s="119"/>
    </row>
    <row r="22" spans="1:33" ht="15.75" customHeight="1">
      <c r="A22" s="518"/>
      <c r="B22" s="79"/>
      <c r="C22" s="79"/>
      <c r="D22" s="79"/>
      <c r="E22" s="79"/>
      <c r="F22" s="79"/>
      <c r="G22" s="79"/>
      <c r="H22" s="79"/>
      <c r="I22" s="79"/>
      <c r="J22" s="79"/>
      <c r="K22" s="79"/>
      <c r="L22" s="79"/>
      <c r="M22" s="79"/>
      <c r="N22" s="79"/>
      <c r="O22" s="79"/>
      <c r="P22" s="79"/>
      <c r="Q22" s="79"/>
      <c r="R22" s="79"/>
      <c r="S22" s="79"/>
      <c r="T22" s="79"/>
      <c r="U22" s="79"/>
      <c r="V22" s="79"/>
      <c r="W22" s="79"/>
      <c r="X22" s="79"/>
      <c r="Y22" s="79"/>
      <c r="Z22" s="79"/>
      <c r="AA22" s="79"/>
      <c r="AB22" s="79"/>
      <c r="AC22" s="512"/>
      <c r="AD22" s="513"/>
      <c r="AE22" s="139"/>
      <c r="AF22" s="119"/>
      <c r="AG22" s="119"/>
    </row>
    <row r="23" spans="1:33" ht="15.75" customHeight="1">
      <c r="A23" s="518"/>
      <c r="B23" s="79"/>
      <c r="C23" s="79"/>
      <c r="D23" s="79"/>
      <c r="E23" s="79"/>
      <c r="F23" s="79"/>
      <c r="G23" s="79"/>
      <c r="H23" s="79"/>
      <c r="I23" s="79"/>
      <c r="J23" s="79"/>
      <c r="K23" s="79"/>
      <c r="L23" s="79"/>
      <c r="M23" s="79"/>
      <c r="N23" s="79"/>
      <c r="O23" s="79"/>
      <c r="P23" s="79"/>
      <c r="Q23" s="79"/>
      <c r="R23" s="79"/>
      <c r="S23" s="79"/>
      <c r="T23" s="79"/>
      <c r="U23" s="79"/>
      <c r="V23" s="79"/>
      <c r="W23" s="79"/>
      <c r="X23" s="79"/>
      <c r="Y23" s="79"/>
      <c r="Z23" s="79"/>
      <c r="AA23" s="79"/>
      <c r="AB23" s="79"/>
      <c r="AC23" s="514" t="s">
        <v>243</v>
      </c>
      <c r="AD23" s="502"/>
      <c r="AE23" s="503"/>
      <c r="AF23" s="119"/>
      <c r="AG23" s="119"/>
    </row>
    <row r="24" spans="1:33" ht="15.75" customHeight="1">
      <c r="A24" s="518"/>
      <c r="B24" s="79"/>
      <c r="C24" s="79"/>
      <c r="D24" s="79"/>
      <c r="E24" s="79"/>
      <c r="F24" s="79"/>
      <c r="G24" s="79"/>
      <c r="H24" s="79"/>
      <c r="I24" s="79"/>
      <c r="J24" s="79"/>
      <c r="K24" s="79"/>
      <c r="L24" s="79"/>
      <c r="M24" s="79"/>
      <c r="N24" s="79"/>
      <c r="O24" s="79"/>
      <c r="P24" s="79"/>
      <c r="Q24" s="79"/>
      <c r="R24" s="79"/>
      <c r="S24" s="79"/>
      <c r="T24" s="79"/>
      <c r="U24" s="79"/>
      <c r="V24" s="79"/>
      <c r="W24" s="79"/>
      <c r="X24" s="79"/>
      <c r="Y24" s="79"/>
      <c r="Z24" s="79"/>
      <c r="AA24" s="79"/>
      <c r="AB24" s="79"/>
      <c r="AC24" s="140" t="s">
        <v>244</v>
      </c>
      <c r="AD24" s="141"/>
      <c r="AE24" s="142" t="e">
        <f>IF(AE8="","",SQRT((AB45-(AE8*AE8/AD14))/(AD14-1)))</f>
        <v>#REF!</v>
      </c>
      <c r="AF24" s="119"/>
      <c r="AG24" s="119"/>
    </row>
    <row r="25" spans="1:33" ht="16.5" customHeight="1">
      <c r="A25" s="78"/>
      <c r="B25" s="79"/>
      <c r="C25" s="79"/>
      <c r="D25" s="79"/>
      <c r="E25" s="79"/>
      <c r="F25" s="79"/>
      <c r="G25" s="79"/>
      <c r="H25" s="79"/>
      <c r="I25" s="79"/>
      <c r="J25" s="79"/>
      <c r="K25" s="79"/>
      <c r="L25" s="79"/>
      <c r="M25" s="79"/>
      <c r="N25" s="79"/>
      <c r="O25" s="79"/>
      <c r="P25" s="79"/>
      <c r="Q25" s="79"/>
      <c r="R25" s="79"/>
      <c r="S25" s="79"/>
      <c r="T25" s="79"/>
      <c r="U25" s="79"/>
      <c r="V25" s="79"/>
      <c r="W25" s="79"/>
      <c r="X25" s="79"/>
      <c r="Y25" s="79"/>
      <c r="Z25" s="79"/>
      <c r="AA25" s="79"/>
      <c r="AB25" s="79"/>
      <c r="AC25" s="143" t="s">
        <v>245</v>
      </c>
      <c r="AD25" s="144"/>
      <c r="AE25" s="145">
        <f>IF(AD17="","",AD17/L37)</f>
        <v>8.3794466403161998E-3</v>
      </c>
      <c r="AF25" s="119"/>
      <c r="AG25" s="119"/>
    </row>
    <row r="26" spans="1:33" ht="16.5" customHeight="1">
      <c r="A26" s="80" t="s">
        <v>191</v>
      </c>
      <c r="B26" s="79"/>
      <c r="C26" s="79"/>
      <c r="D26" s="79"/>
      <c r="E26" s="79"/>
      <c r="F26" s="79"/>
      <c r="G26" s="79"/>
      <c r="H26" s="79"/>
      <c r="I26" s="79"/>
      <c r="J26" s="79"/>
      <c r="K26" s="79"/>
      <c r="L26" s="79"/>
      <c r="M26" s="79"/>
      <c r="N26" s="79"/>
      <c r="O26" s="79"/>
      <c r="P26" s="79"/>
      <c r="Q26" s="79"/>
      <c r="R26" s="79"/>
      <c r="S26" s="79"/>
      <c r="T26" s="79"/>
      <c r="U26" s="79"/>
      <c r="V26" s="79"/>
      <c r="W26" s="79"/>
      <c r="X26" s="79"/>
      <c r="Y26" s="79"/>
      <c r="Z26" s="79"/>
      <c r="AA26" s="79"/>
      <c r="AB26" s="79"/>
      <c r="AC26" s="146"/>
      <c r="AD26" s="276" t="s">
        <v>246</v>
      </c>
      <c r="AE26" s="147" t="e">
        <f>IF(K4="","",MIN((K4-AD16)/(3*AE24),(AD16-K6)/(3*AE24)))</f>
        <v>#REF!</v>
      </c>
      <c r="AF26" s="119"/>
      <c r="AG26" s="119"/>
    </row>
    <row r="27" spans="1:33" ht="16.5" customHeight="1">
      <c r="A27" s="517" t="s">
        <v>242</v>
      </c>
      <c r="B27" s="81"/>
      <c r="C27" s="79"/>
      <c r="D27" s="79"/>
      <c r="E27" s="79"/>
      <c r="F27" s="79"/>
      <c r="G27" s="79"/>
      <c r="H27" s="79"/>
      <c r="I27" s="79"/>
      <c r="J27" s="79"/>
      <c r="K27" s="79"/>
      <c r="L27" s="79"/>
      <c r="M27" s="79"/>
      <c r="N27" s="79"/>
      <c r="O27" s="79"/>
      <c r="P27" s="79"/>
      <c r="Q27" s="79"/>
      <c r="R27" s="79"/>
      <c r="S27" s="79"/>
      <c r="T27" s="79"/>
      <c r="U27" s="79"/>
      <c r="V27" s="79"/>
      <c r="W27" s="79"/>
      <c r="X27" s="79"/>
      <c r="Y27" s="79"/>
      <c r="Z27" s="79"/>
      <c r="AA27" s="79"/>
      <c r="AB27" s="79"/>
      <c r="AC27" s="143"/>
      <c r="AD27" s="148" t="s">
        <v>247</v>
      </c>
      <c r="AE27" s="149" t="e">
        <f>IF(K4="","",(K4-K6)/(6*AE24))</f>
        <v>#REF!</v>
      </c>
      <c r="AF27" s="150"/>
      <c r="AG27" s="150"/>
    </row>
    <row r="28" spans="1:33" ht="16.5" customHeight="1">
      <c r="A28" s="518"/>
      <c r="B28" s="82"/>
      <c r="C28" s="79"/>
      <c r="D28" s="79"/>
      <c r="E28" s="79"/>
      <c r="F28" s="79"/>
      <c r="G28" s="79"/>
      <c r="H28" s="79"/>
      <c r="I28" s="79"/>
      <c r="J28" s="79"/>
      <c r="K28" s="79"/>
      <c r="L28" s="79"/>
      <c r="M28" s="79"/>
      <c r="N28" s="79"/>
      <c r="O28" s="79"/>
      <c r="P28" s="79"/>
      <c r="Q28" s="79"/>
      <c r="R28" s="79"/>
      <c r="S28" s="79"/>
      <c r="T28" s="79"/>
      <c r="U28" s="79"/>
      <c r="V28" s="79"/>
      <c r="W28" s="79"/>
      <c r="X28" s="79"/>
      <c r="Y28" s="79"/>
      <c r="Z28" s="79"/>
      <c r="AA28" s="79"/>
      <c r="AB28" s="79"/>
      <c r="AC28" s="136"/>
      <c r="AD28" s="151" t="s">
        <v>248</v>
      </c>
      <c r="AE28" s="152">
        <f>IF(AD16="","",ABS(AD16-((K4+K6)/2))/((K4-K6)/2))</f>
        <v>0.39500000000000302</v>
      </c>
      <c r="AF28" s="150"/>
      <c r="AG28" s="150"/>
    </row>
    <row r="29" spans="1:33" ht="16.5" customHeight="1">
      <c r="A29" s="518"/>
      <c r="B29" s="83"/>
      <c r="C29" s="84"/>
      <c r="D29" s="84"/>
      <c r="E29" s="84"/>
      <c r="F29" s="84"/>
      <c r="G29" s="84"/>
      <c r="H29" s="84"/>
      <c r="I29" s="84"/>
      <c r="J29" s="84"/>
      <c r="K29" s="84"/>
      <c r="L29" s="84"/>
      <c r="M29" s="84"/>
      <c r="N29" s="84"/>
      <c r="O29" s="84"/>
      <c r="P29" s="84"/>
      <c r="Q29" s="84"/>
      <c r="R29" s="84"/>
      <c r="S29" s="84"/>
      <c r="T29" s="84"/>
      <c r="U29" s="84"/>
      <c r="V29" s="84"/>
      <c r="W29" s="84"/>
      <c r="X29" s="84"/>
      <c r="Y29" s="84"/>
      <c r="Z29" s="84"/>
      <c r="AA29" s="84"/>
      <c r="AB29" s="84"/>
      <c r="AC29" s="136"/>
      <c r="AD29" s="277" t="s">
        <v>249</v>
      </c>
      <c r="AE29" s="153">
        <f>IF(K4="","",MIN((K4-AD16)/(3*AD17/L37),(AD16-K6)/(3*AD17/L37)))</f>
        <v>2.4066823899370999</v>
      </c>
      <c r="AF29" s="100"/>
      <c r="AG29" s="100"/>
    </row>
    <row r="30" spans="1:33" ht="16.5" customHeight="1">
      <c r="A30" s="518"/>
      <c r="B30" s="85"/>
      <c r="C30" s="84"/>
      <c r="D30" s="84"/>
      <c r="E30" s="84"/>
      <c r="F30" s="84"/>
      <c r="G30" s="84"/>
      <c r="H30" s="84"/>
      <c r="I30" s="84"/>
      <c r="J30" s="84"/>
      <c r="K30" s="84"/>
      <c r="L30" s="84"/>
      <c r="M30" s="84"/>
      <c r="N30" s="84"/>
      <c r="O30" s="84"/>
      <c r="P30" s="84"/>
      <c r="Q30" s="84"/>
      <c r="R30" s="84"/>
      <c r="S30" s="84"/>
      <c r="T30" s="84"/>
      <c r="U30" s="84"/>
      <c r="V30" s="84"/>
      <c r="W30" s="84"/>
      <c r="X30" s="84"/>
      <c r="Y30" s="84"/>
      <c r="Z30" s="84"/>
      <c r="AA30" s="84"/>
      <c r="AB30" s="84"/>
      <c r="AC30" s="136"/>
      <c r="AD30" s="154" t="s">
        <v>250</v>
      </c>
      <c r="AE30" s="153">
        <f>IF(K4="","",(K4-K6)/(6*AD17/L37))</f>
        <v>3.9779874213836499</v>
      </c>
      <c r="AF30" s="100"/>
      <c r="AG30" s="100"/>
    </row>
    <row r="31" spans="1:33" ht="16.5" customHeight="1">
      <c r="A31" s="519"/>
      <c r="B31" s="85"/>
      <c r="C31" s="84"/>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515" t="s">
        <v>251</v>
      </c>
      <c r="AD31" s="516"/>
      <c r="AE31" s="155" t="str">
        <f>IF(AE29="","",IF(AE29&lt;0.67,"E",IF(AE29&lt;1,"D",IF(AE29&lt;1.33,"C",IF(AE29&lt;1.67,"B","A")))))</f>
        <v>A</v>
      </c>
      <c r="AF31" s="100"/>
      <c r="AG31" s="100"/>
    </row>
    <row r="32" spans="1:33">
      <c r="A32" s="544" t="s">
        <v>252</v>
      </c>
      <c r="B32" s="545"/>
      <c r="C32" s="546"/>
      <c r="D32" s="553"/>
      <c r="E32" s="554"/>
      <c r="F32" s="554"/>
      <c r="G32" s="554"/>
      <c r="H32" s="554"/>
      <c r="I32" s="554"/>
      <c r="J32" s="554"/>
      <c r="K32" s="554"/>
      <c r="L32" s="554"/>
      <c r="M32" s="554"/>
      <c r="N32" s="554"/>
      <c r="O32" s="554"/>
      <c r="P32" s="554"/>
      <c r="Q32" s="554"/>
      <c r="R32" s="554"/>
      <c r="S32" s="554"/>
      <c r="T32" s="554"/>
      <c r="U32" s="554"/>
      <c r="V32" s="554"/>
      <c r="W32" s="554"/>
      <c r="X32" s="554"/>
      <c r="Y32" s="554"/>
      <c r="Z32" s="554"/>
      <c r="AA32" s="554"/>
      <c r="AB32" s="554"/>
      <c r="AC32" s="156"/>
      <c r="AD32" s="156"/>
      <c r="AE32" s="157"/>
      <c r="AF32" s="100"/>
      <c r="AG32" s="100"/>
    </row>
    <row r="33" spans="1:33">
      <c r="A33" s="547"/>
      <c r="B33" s="548"/>
      <c r="C33" s="549"/>
      <c r="D33" s="555"/>
      <c r="E33" s="556"/>
      <c r="F33" s="556"/>
      <c r="G33" s="556"/>
      <c r="H33" s="556"/>
      <c r="I33" s="556"/>
      <c r="J33" s="556"/>
      <c r="K33" s="556"/>
      <c r="L33" s="556"/>
      <c r="M33" s="556"/>
      <c r="N33" s="556"/>
      <c r="O33" s="556"/>
      <c r="P33" s="556"/>
      <c r="Q33" s="556"/>
      <c r="R33" s="556"/>
      <c r="S33" s="556"/>
      <c r="T33" s="556"/>
      <c r="U33" s="556"/>
      <c r="V33" s="556"/>
      <c r="W33" s="556"/>
      <c r="X33" s="556"/>
      <c r="Y33" s="556"/>
      <c r="Z33" s="556"/>
      <c r="AA33" s="556"/>
      <c r="AB33" s="556"/>
      <c r="AC33" s="156"/>
      <c r="AD33" s="156"/>
      <c r="AE33" s="157"/>
      <c r="AF33" s="100"/>
      <c r="AG33" s="100"/>
    </row>
    <row r="34" spans="1:33">
      <c r="A34" s="550"/>
      <c r="B34" s="551"/>
      <c r="C34" s="552"/>
      <c r="D34" s="557"/>
      <c r="E34" s="558"/>
      <c r="F34" s="558"/>
      <c r="G34" s="558"/>
      <c r="H34" s="558"/>
      <c r="I34" s="558"/>
      <c r="J34" s="558"/>
      <c r="K34" s="558"/>
      <c r="L34" s="558"/>
      <c r="M34" s="558"/>
      <c r="N34" s="558"/>
      <c r="O34" s="558"/>
      <c r="P34" s="558"/>
      <c r="Q34" s="558"/>
      <c r="R34" s="558"/>
      <c r="S34" s="558"/>
      <c r="T34" s="558"/>
      <c r="U34" s="558"/>
      <c r="V34" s="558"/>
      <c r="W34" s="558"/>
      <c r="X34" s="558"/>
      <c r="Y34" s="558"/>
      <c r="Z34" s="558"/>
      <c r="AA34" s="558"/>
      <c r="AB34" s="558"/>
      <c r="AC34" s="158"/>
      <c r="AD34" s="158"/>
      <c r="AE34" s="159"/>
      <c r="AF34" s="100"/>
      <c r="AG34" s="100"/>
    </row>
    <row r="35" spans="1:33">
      <c r="A35" s="86"/>
      <c r="B35" s="87"/>
      <c r="C35" s="87"/>
      <c r="D35" s="87"/>
      <c r="E35" s="88"/>
      <c r="F35" s="88"/>
      <c r="G35" s="88"/>
      <c r="H35" s="88"/>
      <c r="I35" s="88"/>
      <c r="J35" s="88"/>
      <c r="K35" s="88"/>
      <c r="L35" s="88"/>
      <c r="M35" s="88"/>
      <c r="N35" s="88"/>
      <c r="O35" s="88"/>
      <c r="P35" s="88"/>
      <c r="Q35" s="88"/>
      <c r="R35" s="88"/>
      <c r="S35" s="88"/>
      <c r="T35" s="88"/>
      <c r="U35" s="88"/>
      <c r="V35" s="88"/>
      <c r="W35" s="88"/>
      <c r="X35" s="88"/>
      <c r="Y35" s="88"/>
      <c r="Z35" s="88"/>
      <c r="AA35" s="88"/>
      <c r="AB35" s="88"/>
      <c r="AC35" s="88"/>
      <c r="AD35" s="88"/>
      <c r="AE35" s="88"/>
      <c r="AF35" s="88"/>
      <c r="AG35" s="100"/>
    </row>
    <row r="36" spans="1:33" ht="15" customHeight="1">
      <c r="A36" s="89"/>
      <c r="B36" s="89" t="s">
        <v>253</v>
      </c>
      <c r="C36" s="89">
        <v>2</v>
      </c>
      <c r="D36" s="89">
        <v>3</v>
      </c>
      <c r="E36" s="89">
        <v>4</v>
      </c>
      <c r="F36" s="89">
        <v>5</v>
      </c>
      <c r="G36" s="89">
        <v>6</v>
      </c>
      <c r="H36" s="89">
        <v>7</v>
      </c>
      <c r="I36" s="89">
        <v>8</v>
      </c>
      <c r="J36" s="89">
        <v>9</v>
      </c>
      <c r="K36" s="89">
        <v>10</v>
      </c>
      <c r="L36" s="89"/>
      <c r="M36" s="89"/>
      <c r="N36" s="89"/>
      <c r="O36" s="89"/>
      <c r="P36" s="89"/>
      <c r="Q36" s="89"/>
      <c r="R36" s="89"/>
      <c r="S36" s="89"/>
      <c r="T36" s="89"/>
      <c r="U36" s="89"/>
      <c r="V36" s="89"/>
      <c r="W36" s="89"/>
      <c r="X36" s="89"/>
      <c r="Y36" s="89"/>
      <c r="Z36" s="89"/>
      <c r="AA36" s="89"/>
      <c r="AB36" s="89"/>
      <c r="AC36" s="160"/>
      <c r="AD36" s="88"/>
      <c r="AE36" s="88"/>
      <c r="AF36" s="88"/>
      <c r="AG36" s="100"/>
    </row>
    <row r="37" spans="1:33">
      <c r="A37" s="89"/>
      <c r="B37" s="89" t="s">
        <v>254</v>
      </c>
      <c r="C37" s="89">
        <v>1.1299999999999999</v>
      </c>
      <c r="D37" s="89">
        <v>1.69</v>
      </c>
      <c r="E37" s="89">
        <v>2.06</v>
      </c>
      <c r="F37" s="89">
        <v>2.33</v>
      </c>
      <c r="G37" s="89">
        <v>2.5299999999999998</v>
      </c>
      <c r="H37" s="89">
        <v>2.7</v>
      </c>
      <c r="I37" s="89">
        <v>2.85</v>
      </c>
      <c r="J37" s="89">
        <v>2.97</v>
      </c>
      <c r="K37" s="89">
        <v>3.08</v>
      </c>
      <c r="L37" s="89">
        <f>IF(M4=2,C37,IF(M4=3,D37,IF(M4=4,E37,IF(M4=5,F37,IF(M4=6,G37,H37)))))</f>
        <v>2.5299999999999998</v>
      </c>
      <c r="M37" s="89"/>
      <c r="N37" s="89"/>
      <c r="O37" s="89"/>
      <c r="P37" s="89"/>
      <c r="Q37" s="89"/>
      <c r="R37" s="89"/>
      <c r="S37" s="89"/>
      <c r="T37" s="89"/>
      <c r="U37" s="89"/>
      <c r="V37" s="89"/>
      <c r="W37" s="89"/>
      <c r="X37" s="89"/>
      <c r="Y37" s="89"/>
      <c r="Z37" s="89"/>
      <c r="AA37" s="89"/>
      <c r="AB37" s="89"/>
      <c r="AC37" s="161"/>
      <c r="AD37" s="100"/>
      <c r="AE37" s="100"/>
      <c r="AF37" s="100"/>
      <c r="AG37" s="100"/>
    </row>
    <row r="38" spans="1:33">
      <c r="A38" s="89"/>
      <c r="B38" s="90" t="s">
        <v>255</v>
      </c>
      <c r="C38" s="89">
        <v>0</v>
      </c>
      <c r="D38" s="89">
        <v>0</v>
      </c>
      <c r="E38" s="89">
        <v>0</v>
      </c>
      <c r="F38" s="89">
        <v>0</v>
      </c>
      <c r="G38" s="89">
        <v>0</v>
      </c>
      <c r="H38" s="89">
        <v>0.08</v>
      </c>
      <c r="I38" s="89">
        <v>0.14000000000000001</v>
      </c>
      <c r="J38" s="89">
        <v>0.18</v>
      </c>
      <c r="K38" s="89">
        <v>0.22</v>
      </c>
      <c r="L38" s="89">
        <f>IF(M4=7,H38,C38)</f>
        <v>0</v>
      </c>
      <c r="M38" s="89"/>
      <c r="N38" s="89"/>
      <c r="O38" s="89"/>
      <c r="P38" s="89"/>
      <c r="Q38" s="89"/>
      <c r="R38" s="89"/>
      <c r="S38" s="89"/>
      <c r="T38" s="89"/>
      <c r="U38" s="89"/>
      <c r="V38" s="89"/>
      <c r="W38" s="89"/>
      <c r="X38" s="89"/>
      <c r="Y38" s="89"/>
      <c r="Z38" s="89"/>
      <c r="AA38" s="89"/>
      <c r="AB38" s="89"/>
      <c r="AC38" s="161"/>
      <c r="AD38" s="100"/>
      <c r="AE38" s="100"/>
      <c r="AF38" s="100"/>
      <c r="AG38" s="100"/>
    </row>
    <row r="39" spans="1:33">
      <c r="A39" s="89"/>
      <c r="B39" s="89" t="s">
        <v>256</v>
      </c>
      <c r="C39" s="89">
        <v>3.27</v>
      </c>
      <c r="D39" s="89">
        <v>2.57</v>
      </c>
      <c r="E39" s="89">
        <v>2.2799999999999998</v>
      </c>
      <c r="F39" s="89">
        <v>2.11</v>
      </c>
      <c r="G39" s="91">
        <v>2</v>
      </c>
      <c r="H39" s="89">
        <v>1.92</v>
      </c>
      <c r="I39" s="89">
        <v>1.86</v>
      </c>
      <c r="J39" s="89">
        <v>1.82</v>
      </c>
      <c r="K39" s="89">
        <v>1.78</v>
      </c>
      <c r="L39" s="89">
        <f>IF(M4=2,C39,IF(M4=3,D39,IF(M4=4,E39,IF(M4=5,F39,IF(M4=6,G39,H39)))))</f>
        <v>2</v>
      </c>
      <c r="M39" s="89"/>
      <c r="N39" s="89"/>
      <c r="O39" s="89"/>
      <c r="P39" s="89"/>
      <c r="Q39" s="89"/>
      <c r="R39" s="89"/>
      <c r="S39" s="89"/>
      <c r="T39" s="89"/>
      <c r="U39" s="89"/>
      <c r="V39" s="89"/>
      <c r="W39" s="89"/>
      <c r="X39" s="89"/>
      <c r="Y39" s="89"/>
      <c r="Z39" s="89"/>
      <c r="AA39" s="89"/>
      <c r="AB39" s="89"/>
      <c r="AC39" s="161"/>
      <c r="AD39" s="100"/>
      <c r="AE39" s="100"/>
      <c r="AF39" s="100"/>
      <c r="AG39" s="100"/>
    </row>
    <row r="40" spans="1:33">
      <c r="A40" s="89"/>
      <c r="B40" s="89" t="s">
        <v>257</v>
      </c>
      <c r="C40" s="89">
        <v>1.88</v>
      </c>
      <c r="D40" s="89">
        <v>1.02</v>
      </c>
      <c r="E40" s="89">
        <v>0.73</v>
      </c>
      <c r="F40" s="89">
        <v>0.57999999999999996</v>
      </c>
      <c r="G40" s="89">
        <v>0.48</v>
      </c>
      <c r="H40" s="89">
        <v>0.42</v>
      </c>
      <c r="I40" s="89">
        <v>0.37</v>
      </c>
      <c r="J40" s="89">
        <v>0.34</v>
      </c>
      <c r="K40" s="89">
        <v>0.31</v>
      </c>
      <c r="L40" s="89">
        <f>IF(M4=2,C40,IF(M4=3,D40,IF(M4=4,E40,IF(M4=5,F40,IF(M4=6,G40,H40)))))</f>
        <v>0.48</v>
      </c>
      <c r="M40" s="89"/>
      <c r="N40" s="89"/>
      <c r="O40" s="89"/>
      <c r="P40" s="89"/>
      <c r="Q40" s="89"/>
      <c r="R40" s="89"/>
      <c r="S40" s="89"/>
      <c r="T40" s="89"/>
      <c r="U40" s="89"/>
      <c r="V40" s="89"/>
      <c r="W40" s="89"/>
      <c r="X40" s="89"/>
      <c r="Y40" s="89"/>
      <c r="Z40" s="89"/>
      <c r="AA40" s="89"/>
      <c r="AB40" s="89"/>
      <c r="AC40" s="161"/>
      <c r="AD40" s="100"/>
      <c r="AE40" s="100"/>
      <c r="AF40" s="100"/>
      <c r="AG40" s="100"/>
    </row>
    <row r="41" spans="1:33">
      <c r="A41" s="89"/>
      <c r="B41" s="89"/>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161"/>
      <c r="AD41" s="100"/>
      <c r="AE41" s="100"/>
      <c r="AF41" s="100"/>
      <c r="AG41" s="100"/>
    </row>
    <row r="42" spans="1:33">
      <c r="A42" s="89" t="s">
        <v>258</v>
      </c>
      <c r="B42" s="89"/>
      <c r="C42" s="89"/>
      <c r="D42" s="89"/>
      <c r="E42" s="90"/>
      <c r="F42" s="90"/>
      <c r="G42" s="90"/>
      <c r="H42" s="90"/>
      <c r="I42" s="90"/>
      <c r="J42" s="90"/>
      <c r="K42" s="90"/>
      <c r="L42" s="90"/>
      <c r="M42" s="90"/>
      <c r="N42" s="90"/>
      <c r="O42" s="90"/>
      <c r="P42" s="90"/>
      <c r="Q42" s="90"/>
      <c r="R42" s="90"/>
      <c r="S42" s="90"/>
      <c r="T42" s="90"/>
      <c r="U42" s="90"/>
      <c r="V42" s="90"/>
      <c r="W42" s="90"/>
      <c r="X42" s="90"/>
      <c r="Y42" s="90"/>
      <c r="Z42" s="90"/>
      <c r="AA42" s="90"/>
      <c r="AB42" s="89"/>
      <c r="AC42" s="161"/>
      <c r="AD42" s="100"/>
      <c r="AE42" s="100"/>
      <c r="AF42" s="100"/>
      <c r="AG42" s="100"/>
    </row>
    <row r="43" spans="1:33">
      <c r="A43" s="89" t="s">
        <v>259</v>
      </c>
      <c r="B43" s="92">
        <f t="shared" ref="B43:AA43" si="3">$Q$4</f>
        <v>3.2206760000000001</v>
      </c>
      <c r="C43" s="92">
        <f t="shared" si="3"/>
        <v>3.2206760000000001</v>
      </c>
      <c r="D43" s="92">
        <f t="shared" si="3"/>
        <v>3.2206760000000001</v>
      </c>
      <c r="E43" s="92">
        <f t="shared" si="3"/>
        <v>3.2206760000000001</v>
      </c>
      <c r="F43" s="92">
        <f t="shared" si="3"/>
        <v>3.2206760000000001</v>
      </c>
      <c r="G43" s="92">
        <f t="shared" si="3"/>
        <v>3.2206760000000001</v>
      </c>
      <c r="H43" s="92">
        <f t="shared" si="3"/>
        <v>3.2206760000000001</v>
      </c>
      <c r="I43" s="92">
        <f t="shared" si="3"/>
        <v>3.2206760000000001</v>
      </c>
      <c r="J43" s="92">
        <f t="shared" si="3"/>
        <v>3.2206760000000001</v>
      </c>
      <c r="K43" s="92">
        <f t="shared" si="3"/>
        <v>3.2206760000000001</v>
      </c>
      <c r="L43" s="92">
        <f t="shared" si="3"/>
        <v>3.2206760000000001</v>
      </c>
      <c r="M43" s="92">
        <f t="shared" si="3"/>
        <v>3.2206760000000001</v>
      </c>
      <c r="N43" s="92">
        <f t="shared" si="3"/>
        <v>3.2206760000000001</v>
      </c>
      <c r="O43" s="92">
        <f t="shared" si="3"/>
        <v>3.2206760000000001</v>
      </c>
      <c r="P43" s="92">
        <f t="shared" si="3"/>
        <v>3.2206760000000001</v>
      </c>
      <c r="Q43" s="92">
        <f t="shared" si="3"/>
        <v>3.2206760000000001</v>
      </c>
      <c r="R43" s="92">
        <f t="shared" si="3"/>
        <v>3.2206760000000001</v>
      </c>
      <c r="S43" s="92">
        <f t="shared" si="3"/>
        <v>3.2206760000000001</v>
      </c>
      <c r="T43" s="92">
        <f t="shared" si="3"/>
        <v>3.2206760000000001</v>
      </c>
      <c r="U43" s="92">
        <f t="shared" si="3"/>
        <v>3.2206760000000001</v>
      </c>
      <c r="V43" s="92">
        <f t="shared" si="3"/>
        <v>3.2206760000000001</v>
      </c>
      <c r="W43" s="92">
        <f t="shared" si="3"/>
        <v>3.2206760000000001</v>
      </c>
      <c r="X43" s="92">
        <f t="shared" si="3"/>
        <v>3.2206760000000001</v>
      </c>
      <c r="Y43" s="92">
        <f t="shared" si="3"/>
        <v>3.2206760000000001</v>
      </c>
      <c r="Z43" s="92">
        <f t="shared" si="3"/>
        <v>3.2206760000000001</v>
      </c>
      <c r="AA43" s="92">
        <f t="shared" si="3"/>
        <v>3.2206760000000001</v>
      </c>
      <c r="AB43" s="89"/>
      <c r="AC43" s="162"/>
      <c r="AD43" s="100"/>
      <c r="AE43" s="100"/>
      <c r="AF43" s="100"/>
      <c r="AG43" s="100"/>
    </row>
    <row r="44" spans="1:33">
      <c r="A44" s="89" t="s">
        <v>260</v>
      </c>
      <c r="B44" s="93">
        <f t="shared" ref="B44:AA44" si="4">$Q$5</f>
        <v>3.2105000000000001</v>
      </c>
      <c r="C44" s="93">
        <f t="shared" si="4"/>
        <v>3.2105000000000001</v>
      </c>
      <c r="D44" s="93">
        <f t="shared" si="4"/>
        <v>3.2105000000000001</v>
      </c>
      <c r="E44" s="93">
        <f t="shared" si="4"/>
        <v>3.2105000000000001</v>
      </c>
      <c r="F44" s="93">
        <f t="shared" si="4"/>
        <v>3.2105000000000001</v>
      </c>
      <c r="G44" s="93">
        <f t="shared" si="4"/>
        <v>3.2105000000000001</v>
      </c>
      <c r="H44" s="93">
        <f t="shared" si="4"/>
        <v>3.2105000000000001</v>
      </c>
      <c r="I44" s="93">
        <f t="shared" si="4"/>
        <v>3.2105000000000001</v>
      </c>
      <c r="J44" s="93">
        <f t="shared" si="4"/>
        <v>3.2105000000000001</v>
      </c>
      <c r="K44" s="93">
        <f t="shared" si="4"/>
        <v>3.2105000000000001</v>
      </c>
      <c r="L44" s="93">
        <f t="shared" si="4"/>
        <v>3.2105000000000001</v>
      </c>
      <c r="M44" s="93">
        <f t="shared" si="4"/>
        <v>3.2105000000000001</v>
      </c>
      <c r="N44" s="93">
        <f t="shared" si="4"/>
        <v>3.2105000000000001</v>
      </c>
      <c r="O44" s="93">
        <f t="shared" si="4"/>
        <v>3.2105000000000001</v>
      </c>
      <c r="P44" s="93">
        <f t="shared" si="4"/>
        <v>3.2105000000000001</v>
      </c>
      <c r="Q44" s="93">
        <f t="shared" si="4"/>
        <v>3.2105000000000001</v>
      </c>
      <c r="R44" s="93">
        <f t="shared" si="4"/>
        <v>3.2105000000000001</v>
      </c>
      <c r="S44" s="93">
        <f t="shared" si="4"/>
        <v>3.2105000000000001</v>
      </c>
      <c r="T44" s="93">
        <f t="shared" si="4"/>
        <v>3.2105000000000001</v>
      </c>
      <c r="U44" s="93">
        <f t="shared" si="4"/>
        <v>3.2105000000000001</v>
      </c>
      <c r="V44" s="93">
        <f t="shared" si="4"/>
        <v>3.2105000000000001</v>
      </c>
      <c r="W44" s="93">
        <f t="shared" si="4"/>
        <v>3.2105000000000001</v>
      </c>
      <c r="X44" s="93">
        <f t="shared" si="4"/>
        <v>3.2105000000000001</v>
      </c>
      <c r="Y44" s="93">
        <f t="shared" si="4"/>
        <v>3.2105000000000001</v>
      </c>
      <c r="Z44" s="93">
        <f t="shared" si="4"/>
        <v>3.2105000000000001</v>
      </c>
      <c r="AA44" s="93">
        <f t="shared" si="4"/>
        <v>3.2105000000000001</v>
      </c>
      <c r="AB44" s="89"/>
      <c r="AC44" s="162"/>
      <c r="AD44" s="100"/>
      <c r="AE44" s="100"/>
      <c r="AF44" s="100"/>
      <c r="AG44" s="100"/>
    </row>
    <row r="45" spans="1:33">
      <c r="A45" s="89" t="s">
        <v>261</v>
      </c>
      <c r="B45" s="94">
        <f t="shared" ref="B45:AA45" si="5">$Q$6</f>
        <v>3.2003240000000002</v>
      </c>
      <c r="C45" s="94">
        <f t="shared" si="5"/>
        <v>3.2003240000000002</v>
      </c>
      <c r="D45" s="94">
        <f t="shared" si="5"/>
        <v>3.2003240000000002</v>
      </c>
      <c r="E45" s="94">
        <f t="shared" si="5"/>
        <v>3.2003240000000002</v>
      </c>
      <c r="F45" s="94">
        <f t="shared" si="5"/>
        <v>3.2003240000000002</v>
      </c>
      <c r="G45" s="94">
        <f t="shared" si="5"/>
        <v>3.2003240000000002</v>
      </c>
      <c r="H45" s="94">
        <f t="shared" si="5"/>
        <v>3.2003240000000002</v>
      </c>
      <c r="I45" s="94">
        <f t="shared" si="5"/>
        <v>3.2003240000000002</v>
      </c>
      <c r="J45" s="94">
        <f t="shared" si="5"/>
        <v>3.2003240000000002</v>
      </c>
      <c r="K45" s="94">
        <f t="shared" si="5"/>
        <v>3.2003240000000002</v>
      </c>
      <c r="L45" s="94">
        <f t="shared" si="5"/>
        <v>3.2003240000000002</v>
      </c>
      <c r="M45" s="94">
        <f t="shared" si="5"/>
        <v>3.2003240000000002</v>
      </c>
      <c r="N45" s="94">
        <f t="shared" si="5"/>
        <v>3.2003240000000002</v>
      </c>
      <c r="O45" s="94">
        <f t="shared" si="5"/>
        <v>3.2003240000000002</v>
      </c>
      <c r="P45" s="94">
        <f t="shared" si="5"/>
        <v>3.2003240000000002</v>
      </c>
      <c r="Q45" s="94">
        <f t="shared" si="5"/>
        <v>3.2003240000000002</v>
      </c>
      <c r="R45" s="94">
        <f t="shared" si="5"/>
        <v>3.2003240000000002</v>
      </c>
      <c r="S45" s="94">
        <f t="shared" si="5"/>
        <v>3.2003240000000002</v>
      </c>
      <c r="T45" s="94">
        <f t="shared" si="5"/>
        <v>3.2003240000000002</v>
      </c>
      <c r="U45" s="94">
        <f t="shared" si="5"/>
        <v>3.2003240000000002</v>
      </c>
      <c r="V45" s="94">
        <f t="shared" si="5"/>
        <v>3.2003240000000002</v>
      </c>
      <c r="W45" s="94">
        <f t="shared" si="5"/>
        <v>3.2003240000000002</v>
      </c>
      <c r="X45" s="94">
        <f t="shared" si="5"/>
        <v>3.2003240000000002</v>
      </c>
      <c r="Y45" s="94">
        <f t="shared" si="5"/>
        <v>3.2003240000000002</v>
      </c>
      <c r="Z45" s="94">
        <f t="shared" si="5"/>
        <v>3.2003240000000002</v>
      </c>
      <c r="AA45" s="94">
        <f t="shared" si="5"/>
        <v>3.2003240000000002</v>
      </c>
      <c r="AB45" s="163" t="e">
        <f>SUM(AB46:AB51)</f>
        <v>#REF!</v>
      </c>
      <c r="AC45" s="162"/>
      <c r="AD45" s="100"/>
      <c r="AE45" s="100"/>
      <c r="AF45" s="100"/>
      <c r="AG45" s="100"/>
    </row>
    <row r="46" spans="1:33">
      <c r="A46" s="89"/>
      <c r="B46" s="92">
        <f t="shared" ref="B46:AA46" si="6">(C9)*(C9)</f>
        <v>10.368399999999999</v>
      </c>
      <c r="C46" s="92">
        <f t="shared" si="6"/>
        <v>10.3041</v>
      </c>
      <c r="D46" s="92">
        <f t="shared" si="6"/>
        <v>10.4329</v>
      </c>
      <c r="E46" s="92">
        <f t="shared" si="6"/>
        <v>10.1761</v>
      </c>
      <c r="F46" s="92">
        <f t="shared" si="6"/>
        <v>10.4329</v>
      </c>
      <c r="G46" s="92">
        <f t="shared" si="6"/>
        <v>10.4329</v>
      </c>
      <c r="H46" s="92">
        <f t="shared" si="6"/>
        <v>10.4329</v>
      </c>
      <c r="I46" s="92">
        <f t="shared" si="6"/>
        <v>10.3041</v>
      </c>
      <c r="J46" s="92">
        <f t="shared" si="6"/>
        <v>10.24</v>
      </c>
      <c r="K46" s="92">
        <f t="shared" si="6"/>
        <v>10.3041</v>
      </c>
      <c r="L46" s="92">
        <f t="shared" si="6"/>
        <v>0</v>
      </c>
      <c r="M46" s="92">
        <f t="shared" si="6"/>
        <v>0</v>
      </c>
      <c r="N46" s="92">
        <f t="shared" si="6"/>
        <v>0</v>
      </c>
      <c r="O46" s="92">
        <f t="shared" si="6"/>
        <v>0</v>
      </c>
      <c r="P46" s="92">
        <f t="shared" si="6"/>
        <v>0</v>
      </c>
      <c r="Q46" s="92">
        <f t="shared" si="6"/>
        <v>0</v>
      </c>
      <c r="R46" s="92">
        <f t="shared" si="6"/>
        <v>0</v>
      </c>
      <c r="S46" s="92">
        <f t="shared" si="6"/>
        <v>0</v>
      </c>
      <c r="T46" s="92">
        <f t="shared" si="6"/>
        <v>0</v>
      </c>
      <c r="U46" s="92">
        <f t="shared" si="6"/>
        <v>0</v>
      </c>
      <c r="V46" s="92">
        <f t="shared" si="6"/>
        <v>0</v>
      </c>
      <c r="W46" s="92">
        <f t="shared" si="6"/>
        <v>0</v>
      </c>
      <c r="X46" s="92">
        <f t="shared" si="6"/>
        <v>0</v>
      </c>
      <c r="Y46" s="92">
        <f t="shared" si="6"/>
        <v>0</v>
      </c>
      <c r="Z46" s="92">
        <f t="shared" si="6"/>
        <v>0</v>
      </c>
      <c r="AA46" s="92">
        <f t="shared" si="6"/>
        <v>0</v>
      </c>
      <c r="AB46" s="163">
        <f t="shared" ref="AB46:AB51" si="7">SUM(B46:AA46)</f>
        <v>103.4284</v>
      </c>
      <c r="AC46" s="162"/>
      <c r="AD46" s="100"/>
      <c r="AE46" s="100"/>
      <c r="AF46" s="100"/>
      <c r="AG46" s="100"/>
    </row>
    <row r="47" spans="1:33">
      <c r="A47" s="89"/>
      <c r="B47" s="92">
        <f t="shared" ref="B47:AA49" si="8">(C11)*(C11)</f>
        <v>10.3041</v>
      </c>
      <c r="C47" s="92">
        <f t="shared" si="8"/>
        <v>10.24</v>
      </c>
      <c r="D47" s="92">
        <f t="shared" si="8"/>
        <v>10.368399999999999</v>
      </c>
      <c r="E47" s="92">
        <f t="shared" si="8"/>
        <v>10.1761</v>
      </c>
      <c r="F47" s="92">
        <f t="shared" si="8"/>
        <v>10.3041</v>
      </c>
      <c r="G47" s="92">
        <f t="shared" si="8"/>
        <v>10.24</v>
      </c>
      <c r="H47" s="92">
        <f t="shared" si="8"/>
        <v>10.24</v>
      </c>
      <c r="I47" s="92">
        <f t="shared" si="8"/>
        <v>10.1761</v>
      </c>
      <c r="J47" s="92">
        <f t="shared" si="8"/>
        <v>10.24</v>
      </c>
      <c r="K47" s="92">
        <f t="shared" si="8"/>
        <v>10.3041</v>
      </c>
      <c r="L47" s="92">
        <f t="shared" si="8"/>
        <v>0</v>
      </c>
      <c r="M47" s="92">
        <f t="shared" si="8"/>
        <v>0</v>
      </c>
      <c r="N47" s="92">
        <f t="shared" si="8"/>
        <v>0</v>
      </c>
      <c r="O47" s="92">
        <f t="shared" si="8"/>
        <v>0</v>
      </c>
      <c r="P47" s="92">
        <f t="shared" si="8"/>
        <v>0</v>
      </c>
      <c r="Q47" s="92">
        <f t="shared" si="8"/>
        <v>0</v>
      </c>
      <c r="R47" s="92">
        <f t="shared" si="8"/>
        <v>0</v>
      </c>
      <c r="S47" s="92">
        <f t="shared" si="8"/>
        <v>0</v>
      </c>
      <c r="T47" s="92">
        <f t="shared" si="8"/>
        <v>0</v>
      </c>
      <c r="U47" s="92">
        <f t="shared" si="8"/>
        <v>0</v>
      </c>
      <c r="V47" s="92">
        <f t="shared" si="8"/>
        <v>0</v>
      </c>
      <c r="W47" s="92">
        <f t="shared" si="8"/>
        <v>0</v>
      </c>
      <c r="X47" s="92">
        <f t="shared" si="8"/>
        <v>0</v>
      </c>
      <c r="Y47" s="92">
        <f t="shared" si="8"/>
        <v>0</v>
      </c>
      <c r="Z47" s="92">
        <f t="shared" si="8"/>
        <v>0</v>
      </c>
      <c r="AA47" s="92">
        <f t="shared" si="8"/>
        <v>0</v>
      </c>
      <c r="AB47" s="163">
        <f t="shared" si="7"/>
        <v>102.5929</v>
      </c>
      <c r="AC47" s="162"/>
      <c r="AD47" s="100"/>
      <c r="AE47" s="100"/>
      <c r="AF47" s="100"/>
      <c r="AG47" s="100"/>
    </row>
    <row r="48" spans="1:33">
      <c r="A48" s="89"/>
      <c r="B48" s="92">
        <f t="shared" si="8"/>
        <v>10.1761</v>
      </c>
      <c r="C48" s="92">
        <f t="shared" si="8"/>
        <v>10.112399999999999</v>
      </c>
      <c r="D48" s="92">
        <f t="shared" si="8"/>
        <v>10.112399999999999</v>
      </c>
      <c r="E48" s="92">
        <f t="shared" si="8"/>
        <v>10.3041</v>
      </c>
      <c r="F48" s="92">
        <f t="shared" si="8"/>
        <v>10.112399999999999</v>
      </c>
      <c r="G48" s="92">
        <f t="shared" si="8"/>
        <v>10.112399999999999</v>
      </c>
      <c r="H48" s="92">
        <f t="shared" si="8"/>
        <v>10.112399999999999</v>
      </c>
      <c r="I48" s="92">
        <f t="shared" si="8"/>
        <v>10.4329</v>
      </c>
      <c r="J48" s="92">
        <f t="shared" si="8"/>
        <v>10.1761</v>
      </c>
      <c r="K48" s="92">
        <f t="shared" si="8"/>
        <v>10.112399999999999</v>
      </c>
      <c r="L48" s="92">
        <f t="shared" si="8"/>
        <v>0</v>
      </c>
      <c r="M48" s="92">
        <f t="shared" si="8"/>
        <v>0</v>
      </c>
      <c r="N48" s="92">
        <f t="shared" si="8"/>
        <v>0</v>
      </c>
      <c r="O48" s="92">
        <f t="shared" si="8"/>
        <v>0</v>
      </c>
      <c r="P48" s="92">
        <f t="shared" si="8"/>
        <v>0</v>
      </c>
      <c r="Q48" s="92">
        <f t="shared" si="8"/>
        <v>0</v>
      </c>
      <c r="R48" s="92">
        <f t="shared" si="8"/>
        <v>0</v>
      </c>
      <c r="S48" s="92">
        <f t="shared" si="8"/>
        <v>0</v>
      </c>
      <c r="T48" s="92">
        <f t="shared" si="8"/>
        <v>0</v>
      </c>
      <c r="U48" s="92">
        <f t="shared" si="8"/>
        <v>0</v>
      </c>
      <c r="V48" s="92">
        <f t="shared" si="8"/>
        <v>0</v>
      </c>
      <c r="W48" s="92">
        <f t="shared" si="8"/>
        <v>0</v>
      </c>
      <c r="X48" s="92">
        <f t="shared" si="8"/>
        <v>0</v>
      </c>
      <c r="Y48" s="92">
        <f t="shared" si="8"/>
        <v>0</v>
      </c>
      <c r="Z48" s="92">
        <f t="shared" si="8"/>
        <v>0</v>
      </c>
      <c r="AA48" s="92">
        <f t="shared" si="8"/>
        <v>0</v>
      </c>
      <c r="AB48" s="163">
        <f t="shared" si="7"/>
        <v>101.7636</v>
      </c>
      <c r="AC48" s="162"/>
      <c r="AD48" s="100"/>
      <c r="AE48" s="100"/>
      <c r="AF48" s="100"/>
      <c r="AG48" s="100"/>
    </row>
    <row r="49" spans="1:33">
      <c r="A49" s="89"/>
      <c r="B49" s="92">
        <f t="shared" si="8"/>
        <v>10.368399999999999</v>
      </c>
      <c r="C49" s="92">
        <f t="shared" si="8"/>
        <v>10.4329</v>
      </c>
      <c r="D49" s="92">
        <f t="shared" si="8"/>
        <v>10.4329</v>
      </c>
      <c r="E49" s="92">
        <f t="shared" si="8"/>
        <v>10.4329</v>
      </c>
      <c r="F49" s="92">
        <f t="shared" si="8"/>
        <v>10.4329</v>
      </c>
      <c r="G49" s="92">
        <f t="shared" si="8"/>
        <v>10.4329</v>
      </c>
      <c r="H49" s="92">
        <f t="shared" si="8"/>
        <v>10.368399999999999</v>
      </c>
      <c r="I49" s="92">
        <f t="shared" si="8"/>
        <v>10.4329</v>
      </c>
      <c r="J49" s="92">
        <f t="shared" si="8"/>
        <v>10.4329</v>
      </c>
      <c r="K49" s="92">
        <f t="shared" si="8"/>
        <v>10.3041</v>
      </c>
      <c r="L49" s="92">
        <f t="shared" si="8"/>
        <v>0</v>
      </c>
      <c r="M49" s="92">
        <f t="shared" si="8"/>
        <v>0</v>
      </c>
      <c r="N49" s="92">
        <f t="shared" si="8"/>
        <v>0</v>
      </c>
      <c r="O49" s="92">
        <f t="shared" si="8"/>
        <v>0</v>
      </c>
      <c r="P49" s="92">
        <f t="shared" si="8"/>
        <v>0</v>
      </c>
      <c r="Q49" s="92">
        <f t="shared" si="8"/>
        <v>0</v>
      </c>
      <c r="R49" s="92">
        <f t="shared" si="8"/>
        <v>0</v>
      </c>
      <c r="S49" s="92">
        <f t="shared" si="8"/>
        <v>0</v>
      </c>
      <c r="T49" s="92">
        <f t="shared" si="8"/>
        <v>0</v>
      </c>
      <c r="U49" s="92">
        <f t="shared" si="8"/>
        <v>0</v>
      </c>
      <c r="V49" s="92">
        <f t="shared" si="8"/>
        <v>0</v>
      </c>
      <c r="W49" s="92">
        <f t="shared" si="8"/>
        <v>0</v>
      </c>
      <c r="X49" s="92">
        <f t="shared" si="8"/>
        <v>0</v>
      </c>
      <c r="Y49" s="92">
        <f t="shared" si="8"/>
        <v>0</v>
      </c>
      <c r="Z49" s="92">
        <f t="shared" si="8"/>
        <v>0</v>
      </c>
      <c r="AA49" s="92">
        <f t="shared" si="8"/>
        <v>0</v>
      </c>
      <c r="AB49" s="163">
        <f t="shared" si="7"/>
        <v>104.0712</v>
      </c>
      <c r="AC49" s="162"/>
      <c r="AD49" s="100"/>
      <c r="AE49" s="100"/>
      <c r="AF49" s="100"/>
      <c r="AG49" s="100"/>
    </row>
    <row r="50" spans="1:33">
      <c r="A50" s="89"/>
      <c r="B50" s="92" t="e">
        <f>(#REF!)*(#REF!)</f>
        <v>#REF!</v>
      </c>
      <c r="C50" s="92" t="e">
        <f>(#REF!)*(#REF!)</f>
        <v>#REF!</v>
      </c>
      <c r="D50" s="92" t="e">
        <f>(#REF!)*(#REF!)</f>
        <v>#REF!</v>
      </c>
      <c r="E50" s="92" t="e">
        <f>(#REF!)*(#REF!)</f>
        <v>#REF!</v>
      </c>
      <c r="F50" s="92" t="e">
        <f>(#REF!)*(#REF!)</f>
        <v>#REF!</v>
      </c>
      <c r="G50" s="92" t="e">
        <f>(#REF!)*(#REF!)</f>
        <v>#REF!</v>
      </c>
      <c r="H50" s="92" t="e">
        <f>(#REF!)*(#REF!)</f>
        <v>#REF!</v>
      </c>
      <c r="I50" s="92" t="e">
        <f>(#REF!)*(#REF!)</f>
        <v>#REF!</v>
      </c>
      <c r="J50" s="92" t="e">
        <f>(#REF!)*(#REF!)</f>
        <v>#REF!</v>
      </c>
      <c r="K50" s="92" t="e">
        <f>(#REF!)*(#REF!)</f>
        <v>#REF!</v>
      </c>
      <c r="L50" s="92" t="e">
        <f>(#REF!)*(#REF!)</f>
        <v>#REF!</v>
      </c>
      <c r="M50" s="92" t="e">
        <f>(#REF!)*(#REF!)</f>
        <v>#REF!</v>
      </c>
      <c r="N50" s="92" t="e">
        <f>(#REF!)*(#REF!)</f>
        <v>#REF!</v>
      </c>
      <c r="O50" s="92" t="e">
        <f>(#REF!)*(#REF!)</f>
        <v>#REF!</v>
      </c>
      <c r="P50" s="92" t="e">
        <f>(#REF!)*(#REF!)</f>
        <v>#REF!</v>
      </c>
      <c r="Q50" s="92" t="e">
        <f>(#REF!)*(#REF!)</f>
        <v>#REF!</v>
      </c>
      <c r="R50" s="92" t="e">
        <f>(#REF!)*(#REF!)</f>
        <v>#REF!</v>
      </c>
      <c r="S50" s="92" t="e">
        <f>(#REF!)*(#REF!)</f>
        <v>#REF!</v>
      </c>
      <c r="T50" s="92" t="e">
        <f>(#REF!)*(#REF!)</f>
        <v>#REF!</v>
      </c>
      <c r="U50" s="92" t="e">
        <f>(#REF!)*(#REF!)</f>
        <v>#REF!</v>
      </c>
      <c r="V50" s="92" t="e">
        <f>(#REF!)*(#REF!)</f>
        <v>#REF!</v>
      </c>
      <c r="W50" s="92" t="e">
        <f>(#REF!)*(#REF!)</f>
        <v>#REF!</v>
      </c>
      <c r="X50" s="92" t="e">
        <f>(#REF!)*(#REF!)</f>
        <v>#REF!</v>
      </c>
      <c r="Y50" s="92" t="e">
        <f>(#REF!)*(#REF!)</f>
        <v>#REF!</v>
      </c>
      <c r="Z50" s="92" t="e">
        <f>(#REF!)*(#REF!)</f>
        <v>#REF!</v>
      </c>
      <c r="AA50" s="92" t="e">
        <f>(#REF!)*(#REF!)</f>
        <v>#REF!</v>
      </c>
      <c r="AB50" s="163" t="e">
        <f t="shared" si="7"/>
        <v>#REF!</v>
      </c>
      <c r="AC50" s="162"/>
      <c r="AD50" s="100"/>
      <c r="AE50" s="100"/>
      <c r="AF50" s="100"/>
      <c r="AG50" s="100"/>
    </row>
    <row r="51" spans="1:33">
      <c r="A51" s="89"/>
      <c r="B51" s="92">
        <f t="shared" ref="B51:AA51" si="9">(C14)*(C14)</f>
        <v>10.4329</v>
      </c>
      <c r="C51" s="92">
        <f t="shared" si="9"/>
        <v>10.4329</v>
      </c>
      <c r="D51" s="92">
        <f t="shared" si="9"/>
        <v>10.368399999999999</v>
      </c>
      <c r="E51" s="92">
        <f t="shared" si="9"/>
        <v>10.4329</v>
      </c>
      <c r="F51" s="92">
        <f t="shared" si="9"/>
        <v>10.4976</v>
      </c>
      <c r="G51" s="92">
        <f t="shared" si="9"/>
        <v>10.368399999999999</v>
      </c>
      <c r="H51" s="92">
        <f t="shared" si="9"/>
        <v>10.4329</v>
      </c>
      <c r="I51" s="92">
        <f t="shared" si="9"/>
        <v>10.6929</v>
      </c>
      <c r="J51" s="92">
        <f t="shared" si="9"/>
        <v>10.4329</v>
      </c>
      <c r="K51" s="92">
        <f t="shared" si="9"/>
        <v>10.4329</v>
      </c>
      <c r="L51" s="92">
        <f t="shared" si="9"/>
        <v>0</v>
      </c>
      <c r="M51" s="92">
        <f t="shared" si="9"/>
        <v>0</v>
      </c>
      <c r="N51" s="92">
        <f t="shared" si="9"/>
        <v>0</v>
      </c>
      <c r="O51" s="92">
        <f t="shared" si="9"/>
        <v>0</v>
      </c>
      <c r="P51" s="92">
        <f t="shared" si="9"/>
        <v>0</v>
      </c>
      <c r="Q51" s="92">
        <f t="shared" si="9"/>
        <v>0</v>
      </c>
      <c r="R51" s="92">
        <f t="shared" si="9"/>
        <v>0</v>
      </c>
      <c r="S51" s="92">
        <f t="shared" si="9"/>
        <v>0</v>
      </c>
      <c r="T51" s="92">
        <f t="shared" si="9"/>
        <v>0</v>
      </c>
      <c r="U51" s="92">
        <f t="shared" si="9"/>
        <v>0</v>
      </c>
      <c r="V51" s="92">
        <f t="shared" si="9"/>
        <v>0</v>
      </c>
      <c r="W51" s="92">
        <f t="shared" si="9"/>
        <v>0</v>
      </c>
      <c r="X51" s="92">
        <f t="shared" si="9"/>
        <v>0</v>
      </c>
      <c r="Y51" s="92">
        <f t="shared" si="9"/>
        <v>0</v>
      </c>
      <c r="Z51" s="92">
        <f t="shared" si="9"/>
        <v>0</v>
      </c>
      <c r="AA51" s="92">
        <f t="shared" si="9"/>
        <v>0</v>
      </c>
      <c r="AB51" s="163">
        <f t="shared" si="7"/>
        <v>104.5247</v>
      </c>
      <c r="AC51" s="162"/>
      <c r="AD51" s="100"/>
      <c r="AE51" s="100"/>
      <c r="AF51" s="100"/>
      <c r="AG51" s="100"/>
    </row>
    <row r="52" spans="1:33">
      <c r="A52" s="89" t="s">
        <v>191</v>
      </c>
      <c r="B52" s="95"/>
      <c r="C52" s="95"/>
      <c r="D52" s="95"/>
      <c r="E52" s="96"/>
      <c r="F52" s="96"/>
      <c r="G52" s="96"/>
      <c r="H52" s="96"/>
      <c r="I52" s="96"/>
      <c r="J52" s="96"/>
      <c r="K52" s="96"/>
      <c r="L52" s="96"/>
      <c r="M52" s="96"/>
      <c r="N52" s="96"/>
      <c r="O52" s="96"/>
      <c r="P52" s="96"/>
      <c r="Q52" s="96"/>
      <c r="R52" s="96"/>
      <c r="S52" s="96"/>
      <c r="T52" s="96"/>
      <c r="U52" s="96"/>
      <c r="V52" s="96"/>
      <c r="W52" s="96"/>
      <c r="X52" s="96"/>
      <c r="Y52" s="96"/>
      <c r="Z52" s="96"/>
      <c r="AA52" s="96"/>
      <c r="AB52" s="89"/>
      <c r="AC52" s="162"/>
      <c r="AD52" s="100"/>
      <c r="AE52" s="100"/>
      <c r="AF52" s="100"/>
      <c r="AG52" s="100"/>
    </row>
    <row r="53" spans="1:33">
      <c r="A53" s="89" t="s">
        <v>259</v>
      </c>
      <c r="B53" s="92">
        <f t="shared" ref="B53:AA53" si="10">$S$4</f>
        <v>4.24E-2</v>
      </c>
      <c r="C53" s="92">
        <f t="shared" si="10"/>
        <v>4.24E-2</v>
      </c>
      <c r="D53" s="92">
        <f t="shared" si="10"/>
        <v>4.24E-2</v>
      </c>
      <c r="E53" s="92">
        <f t="shared" si="10"/>
        <v>4.24E-2</v>
      </c>
      <c r="F53" s="92">
        <f t="shared" si="10"/>
        <v>4.24E-2</v>
      </c>
      <c r="G53" s="92">
        <f t="shared" si="10"/>
        <v>4.24E-2</v>
      </c>
      <c r="H53" s="92">
        <f t="shared" si="10"/>
        <v>4.24E-2</v>
      </c>
      <c r="I53" s="92">
        <f t="shared" si="10"/>
        <v>4.24E-2</v>
      </c>
      <c r="J53" s="92">
        <f t="shared" si="10"/>
        <v>4.24E-2</v>
      </c>
      <c r="K53" s="92">
        <f t="shared" si="10"/>
        <v>4.24E-2</v>
      </c>
      <c r="L53" s="92">
        <f t="shared" si="10"/>
        <v>4.24E-2</v>
      </c>
      <c r="M53" s="92">
        <f t="shared" si="10"/>
        <v>4.24E-2</v>
      </c>
      <c r="N53" s="92">
        <f t="shared" si="10"/>
        <v>4.24E-2</v>
      </c>
      <c r="O53" s="92">
        <f t="shared" si="10"/>
        <v>4.24E-2</v>
      </c>
      <c r="P53" s="92">
        <f t="shared" si="10"/>
        <v>4.24E-2</v>
      </c>
      <c r="Q53" s="92">
        <f t="shared" si="10"/>
        <v>4.24E-2</v>
      </c>
      <c r="R53" s="92">
        <f t="shared" si="10"/>
        <v>4.24E-2</v>
      </c>
      <c r="S53" s="92">
        <f t="shared" si="10"/>
        <v>4.24E-2</v>
      </c>
      <c r="T53" s="92">
        <f t="shared" si="10"/>
        <v>4.24E-2</v>
      </c>
      <c r="U53" s="92">
        <f t="shared" si="10"/>
        <v>4.24E-2</v>
      </c>
      <c r="V53" s="92">
        <f t="shared" si="10"/>
        <v>4.24E-2</v>
      </c>
      <c r="W53" s="92">
        <f t="shared" si="10"/>
        <v>4.24E-2</v>
      </c>
      <c r="X53" s="92">
        <f t="shared" si="10"/>
        <v>4.24E-2</v>
      </c>
      <c r="Y53" s="92">
        <f t="shared" si="10"/>
        <v>4.24E-2</v>
      </c>
      <c r="Z53" s="92">
        <f t="shared" si="10"/>
        <v>4.24E-2</v>
      </c>
      <c r="AA53" s="92">
        <f t="shared" si="10"/>
        <v>4.24E-2</v>
      </c>
      <c r="AB53" s="89"/>
      <c r="AC53" s="162"/>
      <c r="AD53" s="100"/>
      <c r="AE53" s="100"/>
      <c r="AF53" s="100"/>
      <c r="AG53" s="100"/>
    </row>
    <row r="54" spans="1:33">
      <c r="A54" s="89" t="s">
        <v>260</v>
      </c>
      <c r="B54" s="93">
        <f t="shared" ref="B54:AA54" si="11">$S$5</f>
        <v>2.12E-2</v>
      </c>
      <c r="C54" s="93">
        <f t="shared" si="11"/>
        <v>2.12E-2</v>
      </c>
      <c r="D54" s="93">
        <f t="shared" si="11"/>
        <v>2.12E-2</v>
      </c>
      <c r="E54" s="93">
        <f t="shared" si="11"/>
        <v>2.12E-2</v>
      </c>
      <c r="F54" s="93">
        <f t="shared" si="11"/>
        <v>2.12E-2</v>
      </c>
      <c r="G54" s="93">
        <f t="shared" si="11"/>
        <v>2.12E-2</v>
      </c>
      <c r="H54" s="93">
        <f t="shared" si="11"/>
        <v>2.12E-2</v>
      </c>
      <c r="I54" s="93">
        <f t="shared" si="11"/>
        <v>2.12E-2</v>
      </c>
      <c r="J54" s="93">
        <f t="shared" si="11"/>
        <v>2.12E-2</v>
      </c>
      <c r="K54" s="93">
        <f t="shared" si="11"/>
        <v>2.12E-2</v>
      </c>
      <c r="L54" s="93">
        <f t="shared" si="11"/>
        <v>2.12E-2</v>
      </c>
      <c r="M54" s="93">
        <f t="shared" si="11"/>
        <v>2.12E-2</v>
      </c>
      <c r="N54" s="93">
        <f t="shared" si="11"/>
        <v>2.12E-2</v>
      </c>
      <c r="O54" s="93">
        <f t="shared" si="11"/>
        <v>2.12E-2</v>
      </c>
      <c r="P54" s="93">
        <f t="shared" si="11"/>
        <v>2.12E-2</v>
      </c>
      <c r="Q54" s="93">
        <f t="shared" si="11"/>
        <v>2.12E-2</v>
      </c>
      <c r="R54" s="93">
        <f t="shared" si="11"/>
        <v>2.12E-2</v>
      </c>
      <c r="S54" s="93">
        <f t="shared" si="11"/>
        <v>2.12E-2</v>
      </c>
      <c r="T54" s="93">
        <f t="shared" si="11"/>
        <v>2.12E-2</v>
      </c>
      <c r="U54" s="93">
        <f t="shared" si="11"/>
        <v>2.12E-2</v>
      </c>
      <c r="V54" s="93">
        <f t="shared" si="11"/>
        <v>2.12E-2</v>
      </c>
      <c r="W54" s="93">
        <f t="shared" si="11"/>
        <v>2.12E-2</v>
      </c>
      <c r="X54" s="93">
        <f t="shared" si="11"/>
        <v>2.12E-2</v>
      </c>
      <c r="Y54" s="93">
        <f t="shared" si="11"/>
        <v>2.12E-2</v>
      </c>
      <c r="Z54" s="93">
        <f t="shared" si="11"/>
        <v>2.12E-2</v>
      </c>
      <c r="AA54" s="93">
        <f t="shared" si="11"/>
        <v>2.12E-2</v>
      </c>
      <c r="AB54" s="89"/>
      <c r="AC54" s="162"/>
      <c r="AD54" s="100"/>
      <c r="AE54" s="100"/>
      <c r="AF54" s="100"/>
      <c r="AG54" s="100"/>
    </row>
    <row r="55" spans="1:33">
      <c r="A55" s="89" t="s">
        <v>261</v>
      </c>
      <c r="B55" s="94">
        <f t="shared" ref="B55:AA55" si="12">$S$6</f>
        <v>0</v>
      </c>
      <c r="C55" s="94">
        <f t="shared" si="12"/>
        <v>0</v>
      </c>
      <c r="D55" s="94">
        <f t="shared" si="12"/>
        <v>0</v>
      </c>
      <c r="E55" s="94">
        <f t="shared" si="12"/>
        <v>0</v>
      </c>
      <c r="F55" s="94">
        <f t="shared" si="12"/>
        <v>0</v>
      </c>
      <c r="G55" s="94">
        <f t="shared" si="12"/>
        <v>0</v>
      </c>
      <c r="H55" s="94">
        <f t="shared" si="12"/>
        <v>0</v>
      </c>
      <c r="I55" s="94">
        <f t="shared" si="12"/>
        <v>0</v>
      </c>
      <c r="J55" s="94">
        <f t="shared" si="12"/>
        <v>0</v>
      </c>
      <c r="K55" s="94">
        <f t="shared" si="12"/>
        <v>0</v>
      </c>
      <c r="L55" s="94">
        <f t="shared" si="12"/>
        <v>0</v>
      </c>
      <c r="M55" s="94">
        <f t="shared" si="12"/>
        <v>0</v>
      </c>
      <c r="N55" s="94">
        <f t="shared" si="12"/>
        <v>0</v>
      </c>
      <c r="O55" s="94">
        <f t="shared" si="12"/>
        <v>0</v>
      </c>
      <c r="P55" s="94">
        <f t="shared" si="12"/>
        <v>0</v>
      </c>
      <c r="Q55" s="94">
        <f t="shared" si="12"/>
        <v>0</v>
      </c>
      <c r="R55" s="94">
        <f t="shared" si="12"/>
        <v>0</v>
      </c>
      <c r="S55" s="94">
        <f t="shared" si="12"/>
        <v>0</v>
      </c>
      <c r="T55" s="94">
        <f t="shared" si="12"/>
        <v>0</v>
      </c>
      <c r="U55" s="94">
        <f t="shared" si="12"/>
        <v>0</v>
      </c>
      <c r="V55" s="94">
        <f t="shared" si="12"/>
        <v>0</v>
      </c>
      <c r="W55" s="94">
        <f t="shared" si="12"/>
        <v>0</v>
      </c>
      <c r="X55" s="94">
        <f t="shared" si="12"/>
        <v>0</v>
      </c>
      <c r="Y55" s="94">
        <f t="shared" si="12"/>
        <v>0</v>
      </c>
      <c r="Z55" s="94">
        <f t="shared" si="12"/>
        <v>0</v>
      </c>
      <c r="AA55" s="94">
        <f t="shared" si="12"/>
        <v>0</v>
      </c>
      <c r="AB55" s="89"/>
      <c r="AC55" s="162"/>
      <c r="AD55" s="100"/>
      <c r="AE55" s="100"/>
      <c r="AF55" s="100"/>
      <c r="AG55" s="100"/>
    </row>
    <row r="56" spans="1:33">
      <c r="A56" s="89"/>
      <c r="B56" s="95"/>
      <c r="C56" s="95"/>
      <c r="D56" s="95"/>
      <c r="E56" s="96"/>
      <c r="F56" s="96"/>
      <c r="G56" s="96"/>
      <c r="H56" s="96"/>
      <c r="I56" s="96"/>
      <c r="J56" s="96"/>
      <c r="K56" s="96"/>
      <c r="L56" s="96"/>
      <c r="M56" s="96"/>
      <c r="N56" s="96"/>
      <c r="O56" s="96"/>
      <c r="P56" s="96"/>
      <c r="Q56" s="96"/>
      <c r="R56" s="96"/>
      <c r="S56" s="96"/>
      <c r="T56" s="96"/>
      <c r="U56" s="96"/>
      <c r="V56" s="96"/>
      <c r="W56" s="96"/>
      <c r="X56" s="96"/>
      <c r="Y56" s="96"/>
      <c r="Z56" s="96"/>
      <c r="AA56" s="96"/>
      <c r="AB56" s="89"/>
      <c r="AC56" s="162"/>
      <c r="AD56" s="100"/>
      <c r="AE56" s="100"/>
      <c r="AF56" s="100"/>
      <c r="AG56" s="100"/>
    </row>
    <row r="57" spans="1:33">
      <c r="A57" s="89" t="s">
        <v>262</v>
      </c>
      <c r="B57" s="97">
        <f t="shared" ref="B57:AA57" si="13">$K$4</f>
        <v>3.35</v>
      </c>
      <c r="C57" s="97">
        <f t="shared" si="13"/>
        <v>3.35</v>
      </c>
      <c r="D57" s="97">
        <f t="shared" si="13"/>
        <v>3.35</v>
      </c>
      <c r="E57" s="97">
        <f t="shared" si="13"/>
        <v>3.35</v>
      </c>
      <c r="F57" s="97">
        <f t="shared" si="13"/>
        <v>3.35</v>
      </c>
      <c r="G57" s="97">
        <f t="shared" si="13"/>
        <v>3.35</v>
      </c>
      <c r="H57" s="97">
        <f t="shared" si="13"/>
        <v>3.35</v>
      </c>
      <c r="I57" s="97">
        <f t="shared" si="13"/>
        <v>3.35</v>
      </c>
      <c r="J57" s="97">
        <f t="shared" si="13"/>
        <v>3.35</v>
      </c>
      <c r="K57" s="97">
        <f t="shared" si="13"/>
        <v>3.35</v>
      </c>
      <c r="L57" s="97">
        <f t="shared" si="13"/>
        <v>3.35</v>
      </c>
      <c r="M57" s="97">
        <f t="shared" si="13"/>
        <v>3.35</v>
      </c>
      <c r="N57" s="97">
        <f t="shared" si="13"/>
        <v>3.35</v>
      </c>
      <c r="O57" s="97">
        <f t="shared" si="13"/>
        <v>3.35</v>
      </c>
      <c r="P57" s="97">
        <f t="shared" si="13"/>
        <v>3.35</v>
      </c>
      <c r="Q57" s="97">
        <f t="shared" si="13"/>
        <v>3.35</v>
      </c>
      <c r="R57" s="97">
        <f t="shared" si="13"/>
        <v>3.35</v>
      </c>
      <c r="S57" s="97">
        <f t="shared" si="13"/>
        <v>3.35</v>
      </c>
      <c r="T57" s="97">
        <f t="shared" si="13"/>
        <v>3.35</v>
      </c>
      <c r="U57" s="97">
        <f t="shared" si="13"/>
        <v>3.35</v>
      </c>
      <c r="V57" s="97">
        <f t="shared" si="13"/>
        <v>3.35</v>
      </c>
      <c r="W57" s="97">
        <f t="shared" si="13"/>
        <v>3.35</v>
      </c>
      <c r="X57" s="97">
        <f t="shared" si="13"/>
        <v>3.35</v>
      </c>
      <c r="Y57" s="97">
        <f t="shared" si="13"/>
        <v>3.35</v>
      </c>
      <c r="Z57" s="97">
        <f t="shared" si="13"/>
        <v>3.35</v>
      </c>
      <c r="AA57" s="97">
        <f t="shared" si="13"/>
        <v>3.35</v>
      </c>
      <c r="AB57" s="89"/>
      <c r="AC57" s="162"/>
      <c r="AD57" s="100"/>
      <c r="AE57" s="100"/>
      <c r="AF57" s="100"/>
      <c r="AG57" s="100"/>
    </row>
    <row r="58" spans="1:33">
      <c r="A58" s="89" t="s">
        <v>263</v>
      </c>
      <c r="B58" s="97">
        <f t="shared" ref="B58:AA58" si="14">$K$6</f>
        <v>3.15</v>
      </c>
      <c r="C58" s="97">
        <f t="shared" si="14"/>
        <v>3.15</v>
      </c>
      <c r="D58" s="97">
        <f t="shared" si="14"/>
        <v>3.15</v>
      </c>
      <c r="E58" s="97">
        <f t="shared" si="14"/>
        <v>3.15</v>
      </c>
      <c r="F58" s="97">
        <f t="shared" si="14"/>
        <v>3.15</v>
      </c>
      <c r="G58" s="97">
        <f t="shared" si="14"/>
        <v>3.15</v>
      </c>
      <c r="H58" s="97">
        <f t="shared" si="14"/>
        <v>3.15</v>
      </c>
      <c r="I58" s="97">
        <f t="shared" si="14"/>
        <v>3.15</v>
      </c>
      <c r="J58" s="97">
        <f t="shared" si="14"/>
        <v>3.15</v>
      </c>
      <c r="K58" s="97">
        <f t="shared" si="14"/>
        <v>3.15</v>
      </c>
      <c r="L58" s="97">
        <f t="shared" si="14"/>
        <v>3.15</v>
      </c>
      <c r="M58" s="97">
        <f t="shared" si="14"/>
        <v>3.15</v>
      </c>
      <c r="N58" s="97">
        <f t="shared" si="14"/>
        <v>3.15</v>
      </c>
      <c r="O58" s="97">
        <f t="shared" si="14"/>
        <v>3.15</v>
      </c>
      <c r="P58" s="97">
        <f t="shared" si="14"/>
        <v>3.15</v>
      </c>
      <c r="Q58" s="97">
        <f t="shared" si="14"/>
        <v>3.15</v>
      </c>
      <c r="R58" s="97">
        <f t="shared" si="14"/>
        <v>3.15</v>
      </c>
      <c r="S58" s="97">
        <f t="shared" si="14"/>
        <v>3.15</v>
      </c>
      <c r="T58" s="97">
        <f t="shared" si="14"/>
        <v>3.15</v>
      </c>
      <c r="U58" s="97">
        <f t="shared" si="14"/>
        <v>3.15</v>
      </c>
      <c r="V58" s="97">
        <f t="shared" si="14"/>
        <v>3.15</v>
      </c>
      <c r="W58" s="97">
        <f t="shared" si="14"/>
        <v>3.15</v>
      </c>
      <c r="X58" s="97">
        <f t="shared" si="14"/>
        <v>3.15</v>
      </c>
      <c r="Y58" s="97">
        <f t="shared" si="14"/>
        <v>3.15</v>
      </c>
      <c r="Z58" s="97">
        <f t="shared" si="14"/>
        <v>3.15</v>
      </c>
      <c r="AA58" s="97">
        <f t="shared" si="14"/>
        <v>3.15</v>
      </c>
      <c r="AB58" s="89"/>
      <c r="AC58" s="162"/>
      <c r="AD58" s="100"/>
      <c r="AE58" s="100"/>
      <c r="AF58" s="100"/>
      <c r="AG58" s="100"/>
    </row>
    <row r="59" spans="1:33">
      <c r="A59" s="98"/>
      <c r="B59" s="99"/>
      <c r="C59" s="99"/>
      <c r="D59" s="99"/>
      <c r="E59" s="99"/>
      <c r="F59" s="99"/>
      <c r="G59" s="99"/>
      <c r="H59" s="99"/>
      <c r="I59" s="99"/>
      <c r="J59" s="99"/>
      <c r="K59" s="99"/>
      <c r="L59" s="99"/>
      <c r="M59" s="99"/>
      <c r="N59" s="99"/>
      <c r="O59" s="99"/>
      <c r="P59" s="99"/>
      <c r="Q59" s="99"/>
      <c r="R59" s="99"/>
      <c r="S59" s="99"/>
      <c r="T59" s="99"/>
      <c r="U59" s="99"/>
      <c r="V59" s="99"/>
      <c r="W59" s="99"/>
      <c r="X59" s="99"/>
      <c r="Y59" s="99"/>
      <c r="Z59" s="99"/>
      <c r="AA59" s="99"/>
      <c r="AB59" s="98"/>
      <c r="AC59" s="164"/>
      <c r="AD59" s="100"/>
      <c r="AE59" s="100"/>
      <c r="AF59" s="100"/>
      <c r="AG59" s="100"/>
    </row>
    <row r="60" spans="1:33">
      <c r="A60" s="100"/>
      <c r="B60" s="100"/>
      <c r="C60" s="100"/>
      <c r="D60" s="100"/>
      <c r="E60" s="100"/>
      <c r="F60" s="100"/>
      <c r="G60" s="100"/>
      <c r="H60" s="100"/>
      <c r="I60" s="100"/>
      <c r="J60" s="100"/>
      <c r="K60" s="100"/>
      <c r="L60" s="100"/>
      <c r="M60" s="100"/>
      <c r="N60" s="100"/>
      <c r="O60" s="100"/>
      <c r="P60" s="100"/>
      <c r="Q60" s="100"/>
      <c r="R60" s="100"/>
      <c r="S60" s="100"/>
      <c r="T60" s="100"/>
      <c r="U60" s="100"/>
      <c r="V60" s="100"/>
      <c r="W60" s="100"/>
      <c r="X60" s="100"/>
      <c r="Y60" s="100"/>
      <c r="Z60" s="100"/>
      <c r="AA60" s="100"/>
      <c r="AB60" s="100"/>
      <c r="AC60" s="100"/>
      <c r="AD60" s="100"/>
      <c r="AE60" s="100"/>
      <c r="AF60" s="100"/>
      <c r="AG60" s="100"/>
    </row>
    <row r="61" spans="1:33">
      <c r="A61" s="100"/>
      <c r="B61" s="100"/>
      <c r="C61" s="100"/>
      <c r="D61" s="100"/>
      <c r="E61" s="100"/>
      <c r="F61" s="100"/>
      <c r="G61" s="100"/>
      <c r="H61" s="100"/>
      <c r="I61" s="100"/>
      <c r="J61" s="100"/>
      <c r="K61" s="100"/>
      <c r="L61" s="100"/>
      <c r="M61" s="100"/>
      <c r="N61" s="100"/>
      <c r="O61" s="100"/>
      <c r="P61" s="100"/>
      <c r="Q61" s="100"/>
      <c r="R61" s="100"/>
      <c r="S61" s="100"/>
      <c r="T61" s="100"/>
      <c r="U61" s="100"/>
      <c r="V61" s="100"/>
      <c r="W61" s="100"/>
      <c r="X61" s="100"/>
      <c r="Y61" s="100"/>
      <c r="Z61" s="100"/>
      <c r="AA61" s="100"/>
      <c r="AB61" s="100"/>
      <c r="AC61" s="100"/>
      <c r="AD61" s="100"/>
      <c r="AE61" s="100"/>
      <c r="AF61" s="100"/>
      <c r="AG61" s="100"/>
    </row>
    <row r="62" spans="1:33">
      <c r="A62" s="100"/>
      <c r="B62" s="100"/>
      <c r="C62" s="100"/>
      <c r="D62" s="100"/>
      <c r="E62" s="100"/>
      <c r="F62" s="100"/>
      <c r="G62" s="100"/>
      <c r="H62" s="100"/>
      <c r="I62" s="100"/>
      <c r="J62" s="100"/>
      <c r="K62" s="100"/>
      <c r="L62" s="100"/>
      <c r="M62" s="100"/>
      <c r="N62" s="100"/>
      <c r="O62" s="100"/>
      <c r="P62" s="100"/>
      <c r="Q62" s="100"/>
      <c r="R62" s="100"/>
      <c r="S62" s="100"/>
      <c r="T62" s="100"/>
      <c r="U62" s="100"/>
      <c r="V62" s="100"/>
      <c r="W62" s="100"/>
      <c r="X62" s="100"/>
      <c r="Y62" s="100"/>
      <c r="Z62" s="100"/>
      <c r="AA62" s="100"/>
      <c r="AB62" s="100"/>
      <c r="AC62" s="100"/>
      <c r="AD62" s="100"/>
      <c r="AE62" s="100"/>
      <c r="AF62" s="100"/>
      <c r="AG62" s="100"/>
    </row>
    <row r="63" spans="1:33">
      <c r="A63" s="100"/>
      <c r="B63" s="100"/>
      <c r="C63" s="100"/>
      <c r="D63" s="100"/>
      <c r="E63" s="100"/>
      <c r="F63" s="100"/>
      <c r="G63" s="100"/>
      <c r="H63" s="100"/>
      <c r="I63" s="100"/>
      <c r="J63" s="100"/>
      <c r="K63" s="100"/>
      <c r="L63" s="100"/>
      <c r="M63" s="100"/>
      <c r="N63" s="100"/>
      <c r="O63" s="100"/>
      <c r="P63" s="100"/>
      <c r="Q63" s="100"/>
      <c r="R63" s="100"/>
      <c r="S63" s="100"/>
      <c r="T63" s="100"/>
      <c r="U63" s="100"/>
      <c r="V63" s="100"/>
      <c r="W63" s="100"/>
      <c r="X63" s="100"/>
      <c r="Y63" s="100"/>
      <c r="Z63" s="100"/>
      <c r="AA63" s="100"/>
      <c r="AB63" s="100"/>
      <c r="AC63" s="100"/>
      <c r="AD63" s="100"/>
      <c r="AE63" s="100"/>
      <c r="AF63" s="100"/>
      <c r="AG63" s="100"/>
    </row>
    <row r="64" spans="1:33">
      <c r="A64" s="100"/>
      <c r="B64" s="100"/>
      <c r="C64" s="100"/>
      <c r="D64" s="100"/>
      <c r="E64" s="100"/>
      <c r="F64" s="100"/>
      <c r="G64" s="100"/>
      <c r="H64" s="100"/>
      <c r="I64" s="100"/>
      <c r="J64" s="100"/>
      <c r="K64" s="100"/>
      <c r="L64" s="100"/>
      <c r="M64" s="100"/>
      <c r="N64" s="100"/>
      <c r="O64" s="100"/>
      <c r="P64" s="100"/>
      <c r="Q64" s="100"/>
      <c r="R64" s="100"/>
      <c r="S64" s="100"/>
      <c r="T64" s="100"/>
      <c r="U64" s="100"/>
      <c r="V64" s="100"/>
      <c r="W64" s="100"/>
      <c r="X64" s="100"/>
      <c r="Y64" s="100"/>
      <c r="Z64" s="100"/>
      <c r="AA64" s="100"/>
      <c r="AB64" s="100"/>
      <c r="AC64" s="100"/>
      <c r="AD64" s="100"/>
      <c r="AE64" s="100"/>
      <c r="AF64" s="100"/>
      <c r="AG64" s="100"/>
    </row>
    <row r="65" spans="1:33">
      <c r="A65" s="100"/>
      <c r="B65" s="100"/>
      <c r="C65" s="100"/>
      <c r="D65" s="100"/>
      <c r="E65" s="100"/>
      <c r="F65" s="100"/>
      <c r="G65" s="100"/>
      <c r="H65" s="100"/>
      <c r="I65" s="100"/>
      <c r="J65" s="100"/>
      <c r="K65" s="100"/>
      <c r="L65" s="100"/>
      <c r="M65" s="100"/>
      <c r="N65" s="100"/>
      <c r="O65" s="100"/>
      <c r="P65" s="100"/>
      <c r="Q65" s="100"/>
      <c r="R65" s="100"/>
      <c r="S65" s="100"/>
      <c r="T65" s="100"/>
      <c r="U65" s="100"/>
      <c r="V65" s="100"/>
      <c r="W65" s="100"/>
      <c r="X65" s="100"/>
      <c r="Y65" s="100"/>
      <c r="Z65" s="100"/>
      <c r="AA65" s="100"/>
      <c r="AB65" s="100"/>
      <c r="AC65" s="100"/>
      <c r="AD65" s="100"/>
      <c r="AE65" s="100"/>
      <c r="AF65" s="100"/>
      <c r="AG65" s="100"/>
    </row>
    <row r="66" spans="1:33">
      <c r="A66" s="100"/>
      <c r="B66" s="100"/>
      <c r="C66" s="100"/>
      <c r="D66" s="100"/>
      <c r="E66" s="100"/>
      <c r="F66" s="100"/>
      <c r="G66" s="100"/>
      <c r="H66" s="100"/>
      <c r="I66" s="100"/>
      <c r="J66" s="100"/>
      <c r="K66" s="100"/>
      <c r="L66" s="100"/>
      <c r="M66" s="100"/>
      <c r="N66" s="100"/>
      <c r="O66" s="100"/>
      <c r="P66" s="100"/>
      <c r="Q66" s="100"/>
      <c r="R66" s="100"/>
      <c r="S66" s="100"/>
      <c r="T66" s="100"/>
      <c r="U66" s="100"/>
      <c r="V66" s="100"/>
      <c r="W66" s="100"/>
      <c r="X66" s="100"/>
      <c r="Y66" s="100"/>
      <c r="Z66" s="100"/>
      <c r="AA66" s="100"/>
      <c r="AB66" s="100"/>
      <c r="AC66" s="100"/>
      <c r="AD66" s="100"/>
      <c r="AE66" s="100"/>
      <c r="AF66" s="100"/>
      <c r="AG66" s="100"/>
    </row>
    <row r="67" spans="1:33">
      <c r="A67" s="100"/>
      <c r="B67" s="100"/>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row>
    <row r="68" spans="1:33">
      <c r="A68" s="100"/>
      <c r="B68" s="100"/>
      <c r="C68" s="100"/>
      <c r="D68" s="100"/>
      <c r="E68" s="100"/>
      <c r="F68" s="100"/>
      <c r="G68" s="100"/>
      <c r="H68" s="100"/>
      <c r="I68" s="100"/>
      <c r="J68" s="100"/>
      <c r="K68" s="100"/>
      <c r="L68" s="100"/>
      <c r="M68" s="100"/>
      <c r="N68" s="100"/>
      <c r="O68" s="100"/>
      <c r="P68" s="100"/>
      <c r="Q68" s="100"/>
      <c r="R68" s="100"/>
      <c r="S68" s="100"/>
      <c r="T68" s="100"/>
      <c r="U68" s="100"/>
      <c r="V68" s="100"/>
      <c r="W68" s="100"/>
      <c r="X68" s="100"/>
      <c r="Y68" s="100"/>
      <c r="Z68" s="100"/>
      <c r="AA68" s="100"/>
      <c r="AB68" s="100"/>
      <c r="AC68" s="100"/>
      <c r="AD68" s="100"/>
      <c r="AE68" s="100"/>
      <c r="AF68" s="100"/>
      <c r="AG68" s="100"/>
    </row>
    <row r="69" spans="1:33">
      <c r="A69" s="100"/>
      <c r="B69" s="100"/>
      <c r="C69" s="100"/>
      <c r="D69" s="100"/>
      <c r="E69" s="100"/>
      <c r="F69" s="100"/>
      <c r="G69" s="100"/>
      <c r="H69" s="100"/>
      <c r="I69" s="100"/>
      <c r="J69" s="100"/>
      <c r="K69" s="100"/>
      <c r="L69" s="100"/>
      <c r="M69" s="100"/>
      <c r="N69" s="100"/>
      <c r="O69" s="100"/>
      <c r="P69" s="100"/>
      <c r="Q69" s="100"/>
      <c r="R69" s="100"/>
      <c r="S69" s="100"/>
      <c r="T69" s="100"/>
      <c r="U69" s="100"/>
      <c r="V69" s="100"/>
      <c r="W69" s="100"/>
      <c r="X69" s="100"/>
      <c r="Y69" s="100"/>
      <c r="Z69" s="100"/>
      <c r="AA69" s="100"/>
      <c r="AB69" s="100"/>
      <c r="AC69" s="100"/>
      <c r="AD69" s="100"/>
      <c r="AE69" s="100"/>
      <c r="AF69" s="100"/>
      <c r="AG69" s="100"/>
    </row>
    <row r="70" spans="1:33">
      <c r="A70" s="100"/>
      <c r="B70" s="100"/>
      <c r="C70" s="100"/>
      <c r="D70" s="100"/>
      <c r="E70" s="100"/>
      <c r="F70" s="100"/>
      <c r="G70" s="100"/>
      <c r="H70" s="100"/>
      <c r="I70" s="100"/>
      <c r="J70" s="100"/>
      <c r="K70" s="100"/>
      <c r="L70" s="100"/>
      <c r="M70" s="100"/>
      <c r="N70" s="100"/>
      <c r="O70" s="100"/>
      <c r="P70" s="100"/>
      <c r="Q70" s="100"/>
      <c r="R70" s="100"/>
      <c r="S70" s="100"/>
      <c r="T70" s="100"/>
      <c r="U70" s="100"/>
      <c r="V70" s="100"/>
      <c r="W70" s="100"/>
      <c r="X70" s="100"/>
      <c r="Y70" s="100"/>
      <c r="Z70" s="100"/>
      <c r="AA70" s="100"/>
      <c r="AB70" s="100"/>
      <c r="AC70" s="100"/>
      <c r="AD70" s="100"/>
      <c r="AE70" s="100"/>
      <c r="AF70" s="100"/>
      <c r="AG70" s="100"/>
    </row>
    <row r="71" spans="1:33">
      <c r="A71" s="100"/>
      <c r="B71" s="100"/>
      <c r="C71" s="100"/>
      <c r="D71" s="100"/>
      <c r="E71" s="100"/>
      <c r="F71" s="100"/>
      <c r="G71" s="100"/>
      <c r="H71" s="100"/>
      <c r="I71" s="100"/>
      <c r="J71" s="100"/>
      <c r="K71" s="100"/>
      <c r="L71" s="100"/>
      <c r="M71" s="100"/>
      <c r="N71" s="100"/>
      <c r="O71" s="100"/>
      <c r="P71" s="100"/>
      <c r="Q71" s="100"/>
      <c r="R71" s="100"/>
      <c r="S71" s="100"/>
      <c r="T71" s="100"/>
      <c r="U71" s="100"/>
      <c r="V71" s="100"/>
      <c r="W71" s="100"/>
      <c r="X71" s="100"/>
      <c r="Y71" s="100"/>
      <c r="Z71" s="100"/>
      <c r="AA71" s="100"/>
      <c r="AB71" s="100"/>
      <c r="AC71" s="100"/>
      <c r="AD71" s="100"/>
      <c r="AE71" s="100"/>
      <c r="AF71" s="100"/>
      <c r="AG71" s="100"/>
    </row>
    <row r="72" spans="1:33">
      <c r="A72" s="100"/>
      <c r="B72" s="100"/>
      <c r="C72" s="100"/>
      <c r="D72" s="100"/>
      <c r="E72" s="100"/>
      <c r="F72" s="100"/>
      <c r="G72" s="100"/>
      <c r="H72" s="100"/>
      <c r="I72" s="100"/>
      <c r="J72" s="100"/>
      <c r="K72" s="100"/>
      <c r="L72" s="100"/>
      <c r="M72" s="100"/>
      <c r="N72" s="100"/>
      <c r="O72" s="100"/>
      <c r="P72" s="100"/>
      <c r="Q72" s="100"/>
      <c r="R72" s="100"/>
      <c r="S72" s="100"/>
      <c r="T72" s="100"/>
      <c r="U72" s="100"/>
      <c r="V72" s="100"/>
      <c r="W72" s="100"/>
      <c r="X72" s="100"/>
      <c r="Y72" s="100"/>
      <c r="Z72" s="100"/>
      <c r="AA72" s="100"/>
      <c r="AB72" s="100"/>
      <c r="AC72" s="100"/>
      <c r="AD72" s="100"/>
      <c r="AE72" s="100"/>
      <c r="AF72" s="100"/>
      <c r="AG72" s="100"/>
    </row>
    <row r="73" spans="1:33">
      <c r="A73" s="100"/>
      <c r="B73" s="100"/>
      <c r="C73" s="100"/>
      <c r="D73" s="100"/>
      <c r="E73" s="100"/>
      <c r="F73" s="100"/>
      <c r="G73" s="100"/>
      <c r="H73" s="100"/>
      <c r="I73" s="100"/>
      <c r="J73" s="100"/>
      <c r="K73" s="100"/>
      <c r="L73" s="100"/>
      <c r="M73" s="100"/>
      <c r="N73" s="100"/>
      <c r="O73" s="100"/>
      <c r="P73" s="100"/>
      <c r="Q73" s="100"/>
      <c r="R73" s="100"/>
      <c r="S73" s="100"/>
      <c r="T73" s="100"/>
      <c r="U73" s="100"/>
      <c r="V73" s="100"/>
      <c r="W73" s="100"/>
      <c r="X73" s="100"/>
      <c r="Y73" s="100"/>
      <c r="Z73" s="100"/>
      <c r="AA73" s="100"/>
      <c r="AB73" s="100"/>
      <c r="AC73" s="100"/>
      <c r="AD73" s="100"/>
      <c r="AE73" s="100"/>
      <c r="AF73" s="100"/>
      <c r="AG73" s="100"/>
    </row>
    <row r="74" spans="1:33">
      <c r="A74" s="100"/>
      <c r="B74" s="100"/>
      <c r="C74" s="100"/>
      <c r="D74" s="100"/>
      <c r="E74" s="100"/>
      <c r="F74" s="100"/>
      <c r="G74" s="100"/>
      <c r="H74" s="100"/>
      <c r="I74" s="100"/>
      <c r="J74" s="100"/>
      <c r="K74" s="100"/>
      <c r="L74" s="100"/>
      <c r="M74" s="100"/>
      <c r="N74" s="100"/>
      <c r="O74" s="100"/>
      <c r="P74" s="100"/>
      <c r="Q74" s="100"/>
      <c r="R74" s="100"/>
      <c r="S74" s="100"/>
      <c r="T74" s="100"/>
      <c r="U74" s="100"/>
      <c r="V74" s="100"/>
      <c r="W74" s="100"/>
      <c r="X74" s="100"/>
      <c r="Y74" s="100"/>
      <c r="Z74" s="100"/>
      <c r="AA74" s="100"/>
      <c r="AB74" s="100"/>
      <c r="AC74" s="100"/>
      <c r="AD74" s="100"/>
      <c r="AE74" s="100"/>
      <c r="AF74" s="100"/>
      <c r="AG74" s="100"/>
    </row>
    <row r="75" spans="1:33">
      <c r="A75" s="100"/>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100"/>
      <c r="AF75" s="100"/>
      <c r="AG75" s="100"/>
    </row>
    <row r="76" spans="1:33">
      <c r="A76" s="100"/>
      <c r="B76" s="100"/>
      <c r="C76" s="100"/>
      <c r="D76" s="100"/>
      <c r="E76" s="100"/>
      <c r="F76" s="100"/>
      <c r="G76" s="100"/>
      <c r="H76" s="100"/>
      <c r="I76" s="100"/>
      <c r="J76" s="100"/>
      <c r="K76" s="100"/>
      <c r="L76" s="100"/>
      <c r="M76" s="100"/>
      <c r="N76" s="100"/>
      <c r="O76" s="100"/>
      <c r="P76" s="100"/>
      <c r="Q76" s="100"/>
      <c r="R76" s="100"/>
      <c r="S76" s="100"/>
      <c r="T76" s="100"/>
      <c r="U76" s="100"/>
      <c r="V76" s="100"/>
      <c r="W76" s="100"/>
      <c r="X76" s="100"/>
      <c r="Y76" s="100"/>
      <c r="Z76" s="100"/>
      <c r="AA76" s="100"/>
      <c r="AB76" s="100"/>
      <c r="AC76" s="100"/>
      <c r="AD76" s="100"/>
      <c r="AE76" s="100"/>
      <c r="AF76" s="100"/>
      <c r="AG76" s="100"/>
    </row>
    <row r="77" spans="1:33">
      <c r="A77" s="100"/>
      <c r="B77" s="100"/>
      <c r="C77" s="100"/>
      <c r="D77" s="100"/>
      <c r="E77" s="100"/>
      <c r="F77" s="100"/>
      <c r="G77" s="100"/>
      <c r="H77" s="100"/>
      <c r="I77" s="100"/>
      <c r="J77" s="100"/>
      <c r="K77" s="100"/>
      <c r="L77" s="100"/>
      <c r="M77" s="100"/>
      <c r="N77" s="100"/>
      <c r="O77" s="100"/>
      <c r="P77" s="100"/>
      <c r="Q77" s="100"/>
      <c r="R77" s="100"/>
      <c r="S77" s="100"/>
      <c r="T77" s="100"/>
      <c r="U77" s="100"/>
      <c r="V77" s="100"/>
      <c r="W77" s="100"/>
      <c r="X77" s="100"/>
      <c r="Y77" s="100"/>
      <c r="Z77" s="100"/>
      <c r="AA77" s="100"/>
      <c r="AB77" s="100"/>
      <c r="AC77" s="100"/>
      <c r="AD77" s="100"/>
      <c r="AE77" s="100"/>
      <c r="AF77" s="100"/>
      <c r="AG77" s="100"/>
    </row>
    <row r="78" spans="1:33">
      <c r="A78" s="100"/>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100"/>
      <c r="AF78" s="100"/>
      <c r="AG78" s="100"/>
    </row>
    <row r="79" spans="1:33">
      <c r="A79" s="100"/>
      <c r="B79" s="100"/>
      <c r="C79" s="100"/>
      <c r="D79" s="100"/>
      <c r="E79" s="100"/>
      <c r="F79" s="100"/>
      <c r="G79" s="100"/>
      <c r="H79" s="100"/>
      <c r="I79" s="100"/>
      <c r="J79" s="100"/>
      <c r="K79" s="100"/>
      <c r="L79" s="100"/>
      <c r="M79" s="100"/>
      <c r="N79" s="100"/>
      <c r="O79" s="100"/>
      <c r="P79" s="100"/>
      <c r="Q79" s="100"/>
      <c r="R79" s="100"/>
      <c r="S79" s="100"/>
      <c r="T79" s="100"/>
      <c r="U79" s="100"/>
      <c r="V79" s="100"/>
      <c r="W79" s="100"/>
      <c r="X79" s="100"/>
      <c r="Y79" s="100"/>
      <c r="Z79" s="100"/>
      <c r="AA79" s="100"/>
      <c r="AB79" s="100"/>
      <c r="AC79" s="100"/>
      <c r="AD79" s="100"/>
      <c r="AE79" s="100"/>
      <c r="AF79" s="100"/>
      <c r="AG79" s="100"/>
    </row>
    <row r="80" spans="1:33">
      <c r="A80" s="100"/>
      <c r="B80" s="100"/>
      <c r="C80" s="100"/>
      <c r="D80" s="100"/>
      <c r="E80" s="100"/>
      <c r="F80" s="100"/>
      <c r="G80" s="100"/>
      <c r="H80" s="100"/>
      <c r="I80" s="100"/>
      <c r="J80" s="100"/>
      <c r="K80" s="100"/>
      <c r="L80" s="100"/>
      <c r="M80" s="100"/>
      <c r="N80" s="100"/>
      <c r="O80" s="100"/>
      <c r="P80" s="100"/>
      <c r="Q80" s="100"/>
      <c r="R80" s="100"/>
      <c r="S80" s="100"/>
      <c r="T80" s="100"/>
      <c r="U80" s="100"/>
      <c r="V80" s="100"/>
      <c r="W80" s="100"/>
      <c r="X80" s="100"/>
      <c r="Y80" s="100"/>
      <c r="Z80" s="100"/>
      <c r="AA80" s="100"/>
      <c r="AB80" s="100"/>
      <c r="AC80" s="100"/>
      <c r="AD80" s="100"/>
      <c r="AE80" s="100"/>
      <c r="AF80" s="100"/>
      <c r="AG80" s="100"/>
    </row>
    <row r="81" spans="1:33">
      <c r="A81" s="100"/>
      <c r="B81" s="100"/>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row>
    <row r="82" spans="1:33">
      <c r="A82" s="100"/>
      <c r="B82" s="100"/>
      <c r="C82" s="100"/>
      <c r="D82" s="100"/>
      <c r="E82" s="100"/>
      <c r="F82" s="100"/>
      <c r="G82" s="100"/>
      <c r="H82" s="100"/>
      <c r="I82" s="100"/>
      <c r="J82" s="100"/>
      <c r="K82" s="100"/>
      <c r="L82" s="100"/>
      <c r="M82" s="100"/>
      <c r="N82" s="100"/>
      <c r="O82" s="100"/>
      <c r="P82" s="100"/>
      <c r="Q82" s="100"/>
      <c r="R82" s="100"/>
      <c r="S82" s="100"/>
      <c r="T82" s="100"/>
      <c r="U82" s="100"/>
      <c r="V82" s="100"/>
      <c r="W82" s="100"/>
      <c r="X82" s="100"/>
      <c r="Y82" s="100"/>
      <c r="Z82" s="100"/>
      <c r="AA82" s="100"/>
      <c r="AB82" s="100"/>
      <c r="AC82" s="100"/>
      <c r="AD82" s="100"/>
      <c r="AE82" s="100"/>
      <c r="AF82" s="100"/>
      <c r="AG82" s="100"/>
    </row>
    <row r="83" spans="1:33">
      <c r="A83" s="100"/>
      <c r="B83" s="100"/>
      <c r="C83" s="100"/>
      <c r="D83" s="100"/>
      <c r="E83" s="100"/>
      <c r="F83" s="100"/>
      <c r="G83" s="100"/>
      <c r="H83" s="100"/>
      <c r="I83" s="100"/>
      <c r="J83" s="100"/>
      <c r="K83" s="100"/>
      <c r="L83" s="100"/>
      <c r="M83" s="100"/>
      <c r="N83" s="100"/>
      <c r="O83" s="100"/>
      <c r="P83" s="100"/>
      <c r="Q83" s="100"/>
      <c r="R83" s="100"/>
      <c r="S83" s="100"/>
      <c r="T83" s="100"/>
      <c r="U83" s="100"/>
      <c r="V83" s="100"/>
      <c r="W83" s="100"/>
      <c r="X83" s="100"/>
      <c r="Y83" s="100"/>
      <c r="Z83" s="100"/>
      <c r="AA83" s="100"/>
      <c r="AB83" s="100"/>
      <c r="AC83" s="100"/>
      <c r="AD83" s="100"/>
      <c r="AE83" s="100"/>
      <c r="AF83" s="100"/>
      <c r="AG83" s="100"/>
    </row>
    <row r="84" spans="1:33">
      <c r="A84" s="100"/>
      <c r="B84" s="100"/>
      <c r="C84" s="100"/>
      <c r="D84" s="100"/>
      <c r="E84" s="100"/>
      <c r="F84" s="100"/>
      <c r="G84" s="100"/>
      <c r="H84" s="100"/>
      <c r="I84" s="100"/>
      <c r="J84" s="100"/>
      <c r="K84" s="100"/>
      <c r="L84" s="100"/>
      <c r="M84" s="100"/>
      <c r="N84" s="100"/>
      <c r="O84" s="100"/>
      <c r="P84" s="100"/>
      <c r="Q84" s="100"/>
      <c r="R84" s="100"/>
      <c r="S84" s="100"/>
      <c r="T84" s="100"/>
      <c r="U84" s="100"/>
      <c r="V84" s="100"/>
      <c r="W84" s="100"/>
      <c r="X84" s="100"/>
      <c r="Y84" s="100"/>
      <c r="Z84" s="100"/>
      <c r="AA84" s="100"/>
      <c r="AB84" s="100"/>
      <c r="AC84" s="100"/>
      <c r="AD84" s="100"/>
      <c r="AE84" s="100"/>
      <c r="AF84" s="100"/>
      <c r="AG84" s="100"/>
    </row>
    <row r="85" spans="1:33">
      <c r="A85" s="100"/>
      <c r="B85" s="100"/>
      <c r="C85" s="100"/>
      <c r="D85" s="100"/>
      <c r="E85" s="100"/>
      <c r="F85" s="100"/>
      <c r="G85" s="100"/>
      <c r="H85" s="100"/>
      <c r="I85" s="100"/>
      <c r="J85" s="100"/>
      <c r="K85" s="100"/>
      <c r="L85" s="100"/>
      <c r="M85" s="100"/>
      <c r="N85" s="100"/>
      <c r="O85" s="100"/>
      <c r="P85" s="100"/>
      <c r="Q85" s="100"/>
      <c r="R85" s="100"/>
      <c r="S85" s="100"/>
      <c r="T85" s="100"/>
      <c r="U85" s="100"/>
      <c r="V85" s="100"/>
      <c r="W85" s="100"/>
      <c r="X85" s="100"/>
      <c r="Y85" s="100"/>
      <c r="Z85" s="100"/>
      <c r="AA85" s="100"/>
      <c r="AB85" s="100"/>
      <c r="AC85" s="100"/>
      <c r="AD85" s="100"/>
      <c r="AE85" s="100"/>
      <c r="AF85" s="100"/>
      <c r="AG85" s="100"/>
    </row>
    <row r="86" spans="1:33">
      <c r="A86" s="100"/>
      <c r="B86" s="100"/>
      <c r="C86" s="100"/>
      <c r="D86" s="100"/>
      <c r="E86" s="100"/>
      <c r="F86" s="100"/>
      <c r="G86" s="100"/>
      <c r="H86" s="100"/>
      <c r="I86" s="100"/>
      <c r="J86" s="100"/>
      <c r="K86" s="100"/>
      <c r="L86" s="100"/>
      <c r="M86" s="100"/>
      <c r="N86" s="100"/>
      <c r="O86" s="100"/>
      <c r="P86" s="100"/>
      <c r="Q86" s="100"/>
      <c r="R86" s="100"/>
      <c r="S86" s="100"/>
      <c r="T86" s="100"/>
      <c r="U86" s="100"/>
      <c r="V86" s="100"/>
      <c r="W86" s="100"/>
      <c r="X86" s="100"/>
      <c r="Y86" s="100"/>
      <c r="Z86" s="100"/>
      <c r="AA86" s="100"/>
      <c r="AB86" s="100"/>
      <c r="AC86" s="100"/>
      <c r="AD86" s="100"/>
      <c r="AE86" s="100"/>
      <c r="AF86" s="100"/>
      <c r="AG86" s="100"/>
    </row>
    <row r="87" spans="1:33">
      <c r="A87" s="100"/>
      <c r="B87" s="100"/>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row>
    <row r="88" spans="1:33">
      <c r="A88" s="100"/>
      <c r="B88" s="100"/>
      <c r="C88" s="100"/>
      <c r="D88" s="100"/>
      <c r="E88" s="100"/>
      <c r="F88" s="100"/>
      <c r="G88" s="100"/>
      <c r="H88" s="100"/>
      <c r="I88" s="100"/>
      <c r="J88" s="100"/>
      <c r="K88" s="100"/>
      <c r="L88" s="100"/>
      <c r="M88" s="100"/>
      <c r="N88" s="100"/>
      <c r="O88" s="100"/>
      <c r="P88" s="100"/>
      <c r="Q88" s="100"/>
      <c r="R88" s="100"/>
      <c r="S88" s="100"/>
      <c r="T88" s="100"/>
      <c r="U88" s="100"/>
      <c r="V88" s="100"/>
      <c r="W88" s="100"/>
      <c r="X88" s="100"/>
      <c r="Y88" s="100"/>
      <c r="Z88" s="100"/>
      <c r="AA88" s="100"/>
      <c r="AB88" s="100"/>
      <c r="AC88" s="100"/>
      <c r="AD88" s="100"/>
      <c r="AE88" s="100"/>
      <c r="AF88" s="100"/>
      <c r="AG88" s="100"/>
    </row>
    <row r="89" spans="1:33">
      <c r="A89" s="84"/>
      <c r="B89" s="84"/>
      <c r="C89" s="84"/>
      <c r="D89" s="84"/>
      <c r="E89" s="84"/>
      <c r="F89" s="84"/>
      <c r="G89" s="100"/>
      <c r="H89" s="100"/>
      <c r="I89" s="100"/>
      <c r="J89" s="100"/>
      <c r="K89" s="100"/>
      <c r="L89" s="100"/>
      <c r="M89" s="100"/>
      <c r="N89" s="100"/>
      <c r="O89" s="100"/>
      <c r="P89" s="100"/>
      <c r="Q89" s="100"/>
      <c r="R89" s="100"/>
      <c r="S89" s="100"/>
      <c r="T89" s="100"/>
      <c r="U89" s="100"/>
      <c r="V89" s="100"/>
      <c r="W89" s="100"/>
      <c r="X89" s="100"/>
      <c r="Y89" s="100"/>
      <c r="Z89" s="100"/>
      <c r="AA89" s="100"/>
      <c r="AB89" s="100"/>
      <c r="AC89" s="100"/>
      <c r="AD89" s="100"/>
      <c r="AE89" s="100"/>
      <c r="AF89" s="100"/>
      <c r="AG89" s="100"/>
    </row>
    <row r="90" spans="1:33">
      <c r="A90" s="165"/>
      <c r="B90" s="166"/>
      <c r="C90" s="167"/>
      <c r="D90" s="167"/>
      <c r="E90" s="167"/>
      <c r="F90" s="84"/>
      <c r="G90" s="100"/>
      <c r="H90" s="100"/>
      <c r="I90" s="100"/>
      <c r="J90" s="100"/>
      <c r="K90" s="100"/>
      <c r="L90" s="100"/>
      <c r="M90" s="100"/>
      <c r="N90" s="100"/>
      <c r="O90" s="100"/>
      <c r="P90" s="100"/>
      <c r="Q90" s="100"/>
      <c r="R90" s="100"/>
      <c r="S90" s="100"/>
      <c r="T90" s="100"/>
      <c r="U90" s="100"/>
      <c r="V90" s="100"/>
      <c r="W90" s="100"/>
      <c r="X90" s="100"/>
      <c r="Y90" s="100"/>
      <c r="Z90" s="100"/>
      <c r="AA90" s="100"/>
      <c r="AB90" s="100"/>
      <c r="AC90" s="100"/>
      <c r="AD90" s="100"/>
      <c r="AE90" s="100"/>
      <c r="AF90" s="100"/>
      <c r="AG90" s="100"/>
    </row>
    <row r="91" spans="1:33">
      <c r="A91" s="167"/>
      <c r="B91" s="167"/>
      <c r="C91" s="167"/>
      <c r="D91" s="167"/>
      <c r="E91" s="167"/>
      <c r="F91" s="84"/>
      <c r="G91" s="100"/>
      <c r="H91" s="100"/>
      <c r="I91" s="100"/>
      <c r="J91" s="100"/>
      <c r="K91" s="100"/>
      <c r="L91" s="100"/>
      <c r="M91" s="100"/>
      <c r="N91" s="100"/>
      <c r="O91" s="100"/>
      <c r="P91" s="100"/>
      <c r="Q91" s="100"/>
      <c r="R91" s="100"/>
      <c r="S91" s="100"/>
      <c r="T91" s="100"/>
      <c r="U91" s="100"/>
      <c r="V91" s="100"/>
      <c r="W91" s="100"/>
      <c r="X91" s="100"/>
      <c r="Y91" s="100"/>
      <c r="Z91" s="100"/>
      <c r="AA91" s="100"/>
      <c r="AB91" s="100"/>
      <c r="AC91" s="100"/>
      <c r="AD91" s="100"/>
      <c r="AE91" s="100"/>
      <c r="AF91" s="100"/>
      <c r="AG91" s="100"/>
    </row>
    <row r="92" spans="1:33">
      <c r="A92" s="167"/>
      <c r="B92" s="167"/>
      <c r="C92" s="167"/>
      <c r="D92" s="167"/>
      <c r="E92" s="167"/>
      <c r="F92" s="84"/>
      <c r="G92" s="100"/>
      <c r="H92" s="100"/>
      <c r="I92" s="100"/>
      <c r="J92" s="100"/>
      <c r="K92" s="100"/>
      <c r="L92" s="100"/>
      <c r="M92" s="100"/>
      <c r="N92" s="100"/>
      <c r="O92" s="100"/>
      <c r="P92" s="100"/>
      <c r="Q92" s="100"/>
      <c r="R92" s="100"/>
      <c r="S92" s="100"/>
      <c r="T92" s="100"/>
      <c r="U92" s="100"/>
      <c r="V92" s="100"/>
      <c r="W92" s="100"/>
      <c r="X92" s="100"/>
      <c r="Y92" s="100"/>
      <c r="Z92" s="100"/>
      <c r="AA92" s="100"/>
      <c r="AB92" s="100"/>
      <c r="AC92" s="100"/>
      <c r="AD92" s="100"/>
      <c r="AE92" s="100"/>
      <c r="AF92" s="100"/>
      <c r="AG92" s="100"/>
    </row>
    <row r="93" spans="1:33">
      <c r="A93" s="167"/>
      <c r="B93" s="167"/>
      <c r="C93" s="167"/>
      <c r="D93" s="167"/>
      <c r="E93" s="167"/>
      <c r="F93" s="84"/>
      <c r="G93" s="100"/>
      <c r="H93" s="100"/>
      <c r="I93" s="100"/>
      <c r="J93" s="100"/>
      <c r="K93" s="100"/>
      <c r="L93" s="100"/>
      <c r="M93" s="100"/>
      <c r="N93" s="100"/>
      <c r="O93" s="100"/>
      <c r="P93" s="100"/>
      <c r="Q93" s="100"/>
      <c r="R93" s="100"/>
      <c r="S93" s="100"/>
      <c r="T93" s="100"/>
      <c r="U93" s="100"/>
      <c r="V93" s="100"/>
      <c r="W93" s="100"/>
      <c r="X93" s="100"/>
      <c r="Y93" s="100"/>
      <c r="Z93" s="100"/>
      <c r="AA93" s="100"/>
      <c r="AB93" s="100"/>
      <c r="AC93" s="100"/>
      <c r="AD93" s="100"/>
      <c r="AE93" s="100"/>
      <c r="AF93" s="100"/>
      <c r="AG93" s="100"/>
    </row>
    <row r="94" spans="1:33">
      <c r="A94" s="167"/>
      <c r="B94" s="167"/>
      <c r="C94" s="167"/>
      <c r="D94" s="167"/>
      <c r="E94" s="167"/>
      <c r="F94" s="123"/>
    </row>
    <row r="95" spans="1:33">
      <c r="A95" s="167"/>
      <c r="B95" s="167"/>
      <c r="C95" s="167"/>
      <c r="D95" s="167"/>
      <c r="E95" s="167"/>
      <c r="F95" s="123"/>
    </row>
    <row r="96" spans="1:33">
      <c r="A96" s="167"/>
      <c r="B96" s="167"/>
      <c r="C96" s="167"/>
      <c r="D96" s="167"/>
      <c r="E96" s="167"/>
      <c r="F96" s="123"/>
    </row>
    <row r="97" spans="1:6">
      <c r="A97" s="167"/>
      <c r="B97" s="167"/>
      <c r="C97" s="167"/>
      <c r="D97" s="167"/>
      <c r="E97" s="167"/>
      <c r="F97" s="123"/>
    </row>
    <row r="98" spans="1:6">
      <c r="A98" s="167"/>
      <c r="B98" s="167"/>
      <c r="C98" s="167"/>
      <c r="D98" s="167"/>
      <c r="E98" s="167"/>
      <c r="F98" s="123"/>
    </row>
    <row r="99" spans="1:6">
      <c r="A99" s="167"/>
      <c r="B99" s="167"/>
      <c r="C99" s="167"/>
      <c r="D99" s="167"/>
      <c r="E99" s="167"/>
      <c r="F99" s="123"/>
    </row>
    <row r="100" spans="1:6">
      <c r="A100" s="167"/>
      <c r="B100" s="167"/>
      <c r="C100" s="167"/>
      <c r="D100" s="167"/>
      <c r="E100" s="167"/>
      <c r="F100" s="123"/>
    </row>
    <row r="101" spans="1:6">
      <c r="A101" s="167"/>
      <c r="B101" s="167"/>
      <c r="C101" s="167"/>
      <c r="D101" s="167"/>
      <c r="E101" s="167"/>
      <c r="F101" s="123"/>
    </row>
    <row r="102" spans="1:6" s="42" customFormat="1">
      <c r="A102" s="168"/>
      <c r="B102" s="168"/>
      <c r="C102" s="168"/>
      <c r="D102" s="168"/>
      <c r="E102" s="168"/>
      <c r="F102" s="169"/>
    </row>
    <row r="103" spans="1:6" s="42" customFormat="1">
      <c r="A103" s="168"/>
      <c r="B103" s="168"/>
      <c r="C103" s="168"/>
      <c r="D103" s="168"/>
      <c r="E103" s="168"/>
      <c r="F103" s="169"/>
    </row>
    <row r="104" spans="1:6" s="42" customFormat="1">
      <c r="A104" s="168"/>
      <c r="B104" s="168"/>
      <c r="C104" s="168"/>
      <c r="D104" s="168"/>
      <c r="E104" s="168"/>
      <c r="F104" s="169"/>
    </row>
    <row r="105" spans="1:6" s="42" customFormat="1">
      <c r="A105" s="170"/>
      <c r="B105" s="170"/>
      <c r="C105" s="170"/>
      <c r="D105" s="170"/>
      <c r="E105" s="170"/>
      <c r="F105" s="169"/>
    </row>
    <row r="106" spans="1:6" s="42" customFormat="1">
      <c r="A106" s="170"/>
      <c r="B106" s="170"/>
      <c r="C106" s="170"/>
      <c r="D106" s="170"/>
      <c r="E106" s="170"/>
      <c r="F106" s="169"/>
    </row>
    <row r="107" spans="1:6" s="42" customFormat="1">
      <c r="A107" s="169"/>
      <c r="B107" s="169"/>
      <c r="C107" s="169"/>
      <c r="D107" s="169"/>
      <c r="E107" s="169"/>
      <c r="F107" s="169"/>
    </row>
    <row r="108" spans="1:6" s="42" customFormat="1"/>
    <row r="109" spans="1:6" s="42" customFormat="1"/>
    <row r="110" spans="1:6" s="42" customFormat="1"/>
    <row r="111" spans="1:6" s="42" customFormat="1"/>
    <row r="112" spans="1:6" s="42" customFormat="1"/>
    <row r="113" s="42" customFormat="1"/>
    <row r="114" s="42" customFormat="1"/>
    <row r="115" s="42" customFormat="1"/>
    <row r="116" s="42" customFormat="1"/>
    <row r="117" s="42" customFormat="1"/>
    <row r="118" s="42" customFormat="1"/>
    <row r="119" s="42" customFormat="1"/>
    <row r="120" s="42" customFormat="1"/>
    <row r="121" s="42" customFormat="1"/>
    <row r="122" s="42" customFormat="1"/>
    <row r="123" s="42" customFormat="1"/>
    <row r="124" s="42" customFormat="1"/>
    <row r="125" s="42" customFormat="1"/>
    <row r="126" s="42" customFormat="1"/>
    <row r="127" s="42" customFormat="1"/>
    <row r="128" s="42" customFormat="1"/>
    <row r="129" s="42" customFormat="1"/>
    <row r="130" s="42" customFormat="1"/>
    <row r="131" s="42" customFormat="1"/>
    <row r="132" s="42" customFormat="1"/>
    <row r="133" s="42" customFormat="1"/>
    <row r="134" s="42" customFormat="1"/>
    <row r="135" s="42" customFormat="1"/>
    <row r="136" s="42" customFormat="1"/>
    <row r="137" s="42" customFormat="1"/>
    <row r="138" s="42" customFormat="1"/>
    <row r="139" s="42" customFormat="1"/>
    <row r="140" s="42" customFormat="1"/>
    <row r="141" s="42" customFormat="1"/>
    <row r="142" s="42" customFormat="1"/>
    <row r="143" s="42" customFormat="1"/>
    <row r="144" s="42" customFormat="1"/>
    <row r="145" s="42" customFormat="1"/>
    <row r="146" s="42" customFormat="1"/>
    <row r="147" s="42" customFormat="1"/>
    <row r="148" s="42" customFormat="1"/>
    <row r="149" s="42" customFormat="1"/>
    <row r="150" s="42" customFormat="1"/>
    <row r="151" s="42" customFormat="1"/>
    <row r="152" s="42" customFormat="1"/>
    <row r="153" s="42" customFormat="1"/>
    <row r="154" s="42" customFormat="1"/>
    <row r="155" s="42" customFormat="1"/>
    <row r="156" s="42" customFormat="1"/>
    <row r="157" s="42" customFormat="1"/>
    <row r="158" s="42" customFormat="1"/>
    <row r="159" s="42" customFormat="1"/>
    <row r="160" s="42" customFormat="1"/>
    <row r="161" s="42" customFormat="1"/>
    <row r="162" s="42" customFormat="1"/>
    <row r="163" s="42" customFormat="1"/>
    <row r="164" s="42" customFormat="1"/>
    <row r="165" s="42" customFormat="1"/>
    <row r="166" s="42" customFormat="1"/>
    <row r="167" s="42" customFormat="1"/>
    <row r="168" s="42" customFormat="1"/>
    <row r="169" s="42" customFormat="1"/>
    <row r="170" s="42" customFormat="1"/>
    <row r="171" s="42" customFormat="1"/>
    <row r="172" s="42" customFormat="1"/>
    <row r="173" s="42" customFormat="1"/>
    <row r="174" s="42" customFormat="1"/>
    <row r="175" s="42" customFormat="1"/>
    <row r="176" s="42" customFormat="1"/>
    <row r="177" s="42" customFormat="1"/>
    <row r="178" s="42" customFormat="1"/>
    <row r="179" s="42" customFormat="1"/>
    <row r="180" s="42" customFormat="1"/>
    <row r="181" s="42" customFormat="1"/>
    <row r="182" s="42" customFormat="1"/>
    <row r="183" s="42" customFormat="1"/>
    <row r="184" s="42" customFormat="1"/>
    <row r="185" s="42" customFormat="1"/>
    <row r="186" s="42" customFormat="1"/>
    <row r="187" s="42" customFormat="1"/>
    <row r="188" s="42" customFormat="1"/>
    <row r="189" s="42" customFormat="1"/>
    <row r="190" s="42" customFormat="1"/>
    <row r="191" s="42" customFormat="1"/>
    <row r="192" s="42" customFormat="1"/>
    <row r="193" s="42" customFormat="1"/>
    <row r="194" s="42" customFormat="1"/>
    <row r="195" s="42" customFormat="1"/>
    <row r="196" s="42" customFormat="1"/>
    <row r="197" s="42" customFormat="1"/>
    <row r="198" s="42" customFormat="1"/>
    <row r="199" s="42" customFormat="1"/>
    <row r="200" s="42" customFormat="1"/>
    <row r="201" s="42" customFormat="1"/>
    <row r="202" s="42" customFormat="1"/>
    <row r="203" s="42" customFormat="1"/>
    <row r="204" s="42" customFormat="1"/>
    <row r="205" s="42" customFormat="1"/>
    <row r="206" s="42" customFormat="1"/>
    <row r="207" s="42" customFormat="1"/>
    <row r="208" s="42" customFormat="1"/>
    <row r="209" s="42" customFormat="1"/>
    <row r="210" s="42" customFormat="1"/>
    <row r="211" s="42" customFormat="1"/>
    <row r="212" s="42" customFormat="1"/>
    <row r="213" s="42" customFormat="1"/>
    <row r="214" s="42" customFormat="1"/>
    <row r="215" s="42" customFormat="1"/>
    <row r="216" s="42" customFormat="1"/>
    <row r="217" s="42" customFormat="1"/>
    <row r="218" s="42" customFormat="1"/>
    <row r="219" s="42" customFormat="1"/>
    <row r="220" s="42" customFormat="1"/>
    <row r="221" s="42" customFormat="1"/>
    <row r="222" s="42" customFormat="1"/>
    <row r="223" s="42" customFormat="1"/>
    <row r="224" s="42" customFormat="1"/>
    <row r="225" s="42" customFormat="1"/>
    <row r="226" s="42" customFormat="1"/>
    <row r="227" s="42" customFormat="1"/>
    <row r="228" s="42" customFormat="1"/>
    <row r="229" s="42" customFormat="1"/>
    <row r="230" s="42" customFormat="1"/>
    <row r="231" s="42" customFormat="1"/>
    <row r="232" s="42" customFormat="1"/>
    <row r="233" s="42" customFormat="1"/>
    <row r="234" s="42" customFormat="1"/>
    <row r="235" s="42" customFormat="1"/>
    <row r="236" s="42" customFormat="1"/>
    <row r="237" s="42" customFormat="1"/>
    <row r="238" s="42" customFormat="1"/>
    <row r="239" s="42" customFormat="1"/>
    <row r="240" s="42" customFormat="1"/>
    <row r="241" s="42" customFormat="1"/>
    <row r="242" s="42" customFormat="1"/>
    <row r="243" s="42" customFormat="1"/>
    <row r="244" s="42" customFormat="1"/>
    <row r="245" s="42" customFormat="1"/>
    <row r="246" s="42" customFormat="1"/>
    <row r="247" s="42" customFormat="1"/>
    <row r="248" s="42" customFormat="1"/>
    <row r="249" s="42" customFormat="1"/>
    <row r="250" s="42" customFormat="1"/>
    <row r="251" s="42" customFormat="1"/>
    <row r="252" s="42" customFormat="1"/>
    <row r="253" s="42" customFormat="1"/>
    <row r="254" s="42" customFormat="1"/>
    <row r="255" s="42" customFormat="1"/>
    <row r="256" s="42" customFormat="1"/>
    <row r="257" s="42" customFormat="1"/>
    <row r="258" s="42" customFormat="1"/>
    <row r="259" s="42" customFormat="1"/>
    <row r="260" s="42" customFormat="1"/>
    <row r="261" s="42" customFormat="1"/>
    <row r="262" s="42" customFormat="1"/>
    <row r="263" s="42" customFormat="1"/>
    <row r="264" s="42" customFormat="1"/>
    <row r="265" s="42" customFormat="1"/>
    <row r="266" s="42" customFormat="1"/>
    <row r="267" s="42" customFormat="1"/>
    <row r="268" s="42" customFormat="1"/>
    <row r="269" s="42" customFormat="1"/>
    <row r="270" s="42" customFormat="1"/>
    <row r="271" s="42" customFormat="1"/>
    <row r="272" s="42" customFormat="1"/>
    <row r="273" s="42" customFormat="1"/>
    <row r="274" s="42" customFormat="1"/>
    <row r="275" s="42" customFormat="1"/>
    <row r="276" s="42" customFormat="1"/>
    <row r="277" s="42" customFormat="1"/>
    <row r="278" s="42" customFormat="1"/>
    <row r="279" s="42" customFormat="1"/>
    <row r="280" s="42" customFormat="1"/>
    <row r="281" s="42" customFormat="1"/>
    <row r="282" s="42" customFormat="1"/>
    <row r="283" s="42" customFormat="1"/>
    <row r="284" s="42" customFormat="1"/>
    <row r="285" s="42" customFormat="1"/>
    <row r="286" s="42" customFormat="1"/>
    <row r="287" s="42" customFormat="1"/>
    <row r="288" s="42" customFormat="1"/>
    <row r="289" s="42" customFormat="1"/>
    <row r="290" s="42" customFormat="1"/>
    <row r="291" s="42" customFormat="1"/>
    <row r="292" s="42" customFormat="1"/>
    <row r="293" s="42" customFormat="1"/>
    <row r="294" s="42" customFormat="1"/>
    <row r="295" s="42" customFormat="1"/>
    <row r="296" s="42" customFormat="1"/>
    <row r="297" s="42" customFormat="1"/>
    <row r="298" s="42" customFormat="1"/>
    <row r="299" s="42" customFormat="1"/>
    <row r="300" s="42" customFormat="1"/>
    <row r="301" s="42" customFormat="1"/>
    <row r="302" s="42" customFormat="1"/>
    <row r="303" s="42" customFormat="1"/>
    <row r="304" s="42" customFormat="1"/>
    <row r="305" s="42" customFormat="1"/>
    <row r="306" s="42" customFormat="1"/>
    <row r="307" s="42" customFormat="1"/>
    <row r="308" s="42" customFormat="1"/>
    <row r="309" s="42" customFormat="1"/>
    <row r="310" s="42" customFormat="1"/>
    <row r="311" s="42" customFormat="1"/>
    <row r="312" s="42" customFormat="1"/>
    <row r="313" s="42" customFormat="1"/>
    <row r="314" s="42" customFormat="1"/>
    <row r="315" s="42" customFormat="1"/>
    <row r="316" s="42" customFormat="1"/>
    <row r="317" s="42" customFormat="1"/>
    <row r="318" s="42" customFormat="1"/>
    <row r="319" s="42" customFormat="1"/>
    <row r="320" s="42" customFormat="1"/>
    <row r="321" s="42" customFormat="1"/>
    <row r="322" s="42" customFormat="1"/>
    <row r="323" s="42" customFormat="1"/>
    <row r="324" s="42" customFormat="1"/>
    <row r="325" s="42" customFormat="1"/>
    <row r="326" s="42" customFormat="1"/>
    <row r="327" s="42" customFormat="1"/>
    <row r="328" s="42" customFormat="1"/>
    <row r="329" s="42" customFormat="1"/>
    <row r="330" s="42" customFormat="1"/>
    <row r="331" s="42" customFormat="1"/>
    <row r="332" s="42" customFormat="1"/>
    <row r="333" s="42" customFormat="1"/>
    <row r="334" s="42" customFormat="1"/>
    <row r="335" s="42" customFormat="1"/>
    <row r="336" s="42" customFormat="1"/>
    <row r="337" s="42" customFormat="1"/>
    <row r="338" s="42" customFormat="1"/>
    <row r="339" s="42" customFormat="1"/>
    <row r="340" s="42" customFormat="1"/>
    <row r="341" s="42" customFormat="1"/>
    <row r="342" s="42" customFormat="1"/>
    <row r="343" s="42" customFormat="1"/>
    <row r="344" s="42" customFormat="1"/>
    <row r="345" s="42" customFormat="1"/>
    <row r="346" s="42" customFormat="1"/>
    <row r="347" s="42" customFormat="1"/>
    <row r="348" s="42" customFormat="1"/>
    <row r="349" s="42" customFormat="1"/>
    <row r="350" s="42" customFormat="1"/>
    <row r="351" s="42" customFormat="1"/>
    <row r="352" s="42" customFormat="1"/>
    <row r="353" s="42" customFormat="1"/>
    <row r="354" s="42" customFormat="1"/>
    <row r="355" s="42" customFormat="1"/>
    <row r="356" s="42" customFormat="1"/>
    <row r="357" s="42" customFormat="1"/>
    <row r="358" s="42" customFormat="1"/>
    <row r="359" s="42" customFormat="1"/>
    <row r="360" s="42" customFormat="1"/>
    <row r="361" s="42" customFormat="1"/>
    <row r="362" s="42" customFormat="1"/>
    <row r="363" s="42" customFormat="1"/>
    <row r="364" s="42" customFormat="1"/>
    <row r="365" s="42" customFormat="1"/>
    <row r="366" s="42" customFormat="1"/>
    <row r="367" s="42" customFormat="1"/>
    <row r="368" s="42" customFormat="1"/>
    <row r="369" s="42" customFormat="1"/>
    <row r="370" s="42" customFormat="1"/>
    <row r="371" s="42" customFormat="1"/>
    <row r="372" s="42" customFormat="1"/>
    <row r="373" s="42" customFormat="1"/>
    <row r="374" s="42" customFormat="1"/>
    <row r="375" s="42" customFormat="1"/>
    <row r="376" s="42" customFormat="1"/>
    <row r="377" s="42" customFormat="1"/>
    <row r="378" s="42" customFormat="1"/>
    <row r="379" s="42" customFormat="1"/>
    <row r="380" s="42" customFormat="1"/>
    <row r="381" s="42" customFormat="1"/>
    <row r="382" s="42" customFormat="1"/>
    <row r="383" s="42" customFormat="1"/>
    <row r="384" s="42" customFormat="1"/>
    <row r="385" s="42" customFormat="1"/>
    <row r="386" s="42" customFormat="1"/>
    <row r="387" s="42" customFormat="1"/>
    <row r="388" s="42" customFormat="1"/>
    <row r="389" s="42" customFormat="1"/>
    <row r="390" s="42" customFormat="1"/>
    <row r="391" s="42" customFormat="1"/>
    <row r="392" s="42" customFormat="1"/>
    <row r="393" s="42" customFormat="1"/>
    <row r="394" s="42" customFormat="1"/>
    <row r="395" s="42" customFormat="1"/>
    <row r="396" s="42" customFormat="1"/>
    <row r="397" s="42" customFormat="1"/>
    <row r="398" s="42" customFormat="1"/>
    <row r="399" s="42" customFormat="1"/>
    <row r="400" s="42" customFormat="1"/>
    <row r="401" s="42" customFormat="1"/>
    <row r="402" s="42" customFormat="1"/>
    <row r="403" s="42" customFormat="1"/>
    <row r="404" s="42" customFormat="1"/>
    <row r="405" s="42" customFormat="1"/>
    <row r="406" s="42" customFormat="1"/>
    <row r="407" s="42" customFormat="1"/>
    <row r="408" s="42" customFormat="1"/>
    <row r="409" s="42" customFormat="1"/>
    <row r="410" s="42" customFormat="1"/>
    <row r="411" s="42" customFormat="1"/>
    <row r="412" s="42" customFormat="1"/>
    <row r="413" s="42" customFormat="1"/>
    <row r="414" s="42" customFormat="1"/>
    <row r="415" s="42" customFormat="1"/>
    <row r="416" s="42" customFormat="1"/>
    <row r="417" s="42" customFormat="1"/>
    <row r="418" s="42" customFormat="1"/>
    <row r="419" s="42" customFormat="1"/>
    <row r="420" s="42" customFormat="1"/>
    <row r="421" s="42" customFormat="1"/>
    <row r="422" s="42" customFormat="1"/>
    <row r="423" s="42" customFormat="1"/>
    <row r="424" s="42" customFormat="1"/>
    <row r="425" s="42" customFormat="1"/>
    <row r="426" s="42" customFormat="1"/>
    <row r="427" s="42" customFormat="1"/>
    <row r="428" s="42" customFormat="1"/>
    <row r="429" s="42" customFormat="1"/>
    <row r="430" s="42" customFormat="1"/>
    <row r="431" s="42" customFormat="1"/>
    <row r="432" s="42" customFormat="1"/>
    <row r="433" s="42" customFormat="1"/>
    <row r="434" s="42" customFormat="1"/>
    <row r="435" s="42" customFormat="1"/>
    <row r="436" s="42" customFormat="1"/>
    <row r="437" s="42" customFormat="1"/>
    <row r="438" s="42" customFormat="1"/>
    <row r="439" s="42" customFormat="1"/>
    <row r="440" s="42" customFormat="1"/>
    <row r="441" s="42" customFormat="1"/>
    <row r="442" s="42" customFormat="1"/>
    <row r="443" s="42" customFormat="1"/>
    <row r="444" s="42" customFormat="1"/>
    <row r="445" s="42" customFormat="1"/>
    <row r="446" s="42" customFormat="1"/>
    <row r="447" s="42" customFormat="1"/>
    <row r="448" s="42" customFormat="1"/>
    <row r="449" s="42" customFormat="1"/>
    <row r="450" s="42" customFormat="1"/>
    <row r="451" s="42" customFormat="1"/>
    <row r="452" s="42" customFormat="1"/>
    <row r="453" s="42" customFormat="1"/>
    <row r="454" s="42" customFormat="1"/>
    <row r="455" s="42" customFormat="1"/>
    <row r="456" s="42" customFormat="1"/>
    <row r="457" s="42" customFormat="1"/>
    <row r="458" s="42" customFormat="1"/>
    <row r="459" s="42" customFormat="1"/>
    <row r="460" s="42" customFormat="1"/>
    <row r="461" s="42" customFormat="1"/>
    <row r="462" s="42" customFormat="1"/>
    <row r="463" s="42" customFormat="1"/>
    <row r="464" s="42" customFormat="1"/>
    <row r="465" s="42" customFormat="1"/>
    <row r="466" s="42" customFormat="1"/>
    <row r="467" s="42" customFormat="1"/>
    <row r="468" s="42" customFormat="1"/>
    <row r="469" s="42" customFormat="1"/>
    <row r="470" s="42" customFormat="1"/>
    <row r="471" s="42" customFormat="1"/>
    <row r="472" s="42" customFormat="1"/>
    <row r="473" s="42" customFormat="1"/>
    <row r="474" s="42" customFormat="1"/>
    <row r="475" s="42" customFormat="1"/>
    <row r="476" s="42" customFormat="1"/>
    <row r="477" s="42" customFormat="1"/>
    <row r="478" s="42" customFormat="1"/>
    <row r="479" s="42" customFormat="1"/>
    <row r="480" s="42" customFormat="1"/>
    <row r="481" s="42" customFormat="1"/>
    <row r="482" s="42" customFormat="1"/>
    <row r="483" s="42" customFormat="1"/>
    <row r="484" s="42" customFormat="1"/>
    <row r="485" s="42" customFormat="1"/>
    <row r="486" s="42" customFormat="1"/>
    <row r="487" s="42" customFormat="1"/>
    <row r="488" s="42" customFormat="1"/>
  </sheetData>
  <mergeCells count="53">
    <mergeCell ref="A32:C34"/>
    <mergeCell ref="D32:AB34"/>
    <mergeCell ref="AC21:AD21"/>
    <mergeCell ref="AC22:AD22"/>
    <mergeCell ref="AC23:AE23"/>
    <mergeCell ref="AC31:AD31"/>
    <mergeCell ref="A20:A24"/>
    <mergeCell ref="A27:A31"/>
    <mergeCell ref="AC7:AE7"/>
    <mergeCell ref="AC12:AE12"/>
    <mergeCell ref="AC15:AE15"/>
    <mergeCell ref="AC19:AE19"/>
    <mergeCell ref="AC20:AE20"/>
    <mergeCell ref="U5:V5"/>
    <mergeCell ref="W5:Z5"/>
    <mergeCell ref="AA5:AB5"/>
    <mergeCell ref="AC5:AE5"/>
    <mergeCell ref="C6:H6"/>
    <mergeCell ref="I6:J6"/>
    <mergeCell ref="K6:L6"/>
    <mergeCell ref="M6:N6"/>
    <mergeCell ref="O6:P6"/>
    <mergeCell ref="Q6:R6"/>
    <mergeCell ref="S6:T6"/>
    <mergeCell ref="U6:V6"/>
    <mergeCell ref="W6:Z6"/>
    <mergeCell ref="AA6:AB6"/>
    <mergeCell ref="AC6:AE6"/>
    <mergeCell ref="S4:T4"/>
    <mergeCell ref="C5:H5"/>
    <mergeCell ref="I5:J5"/>
    <mergeCell ref="K5:L5"/>
    <mergeCell ref="M5:N5"/>
    <mergeCell ref="O5:P5"/>
    <mergeCell ref="Q5:R5"/>
    <mergeCell ref="S5:T5"/>
    <mergeCell ref="C3:H4"/>
    <mergeCell ref="I4:J4"/>
    <mergeCell ref="K4:L4"/>
    <mergeCell ref="M4:N4"/>
    <mergeCell ref="O4:P4"/>
    <mergeCell ref="Q4:R4"/>
    <mergeCell ref="C2:F2"/>
    <mergeCell ref="AB2:AE2"/>
    <mergeCell ref="I3:J3"/>
    <mergeCell ref="K3:L3"/>
    <mergeCell ref="M3:N3"/>
    <mergeCell ref="O3:P3"/>
    <mergeCell ref="Q3:R3"/>
    <mergeCell ref="U3:V4"/>
    <mergeCell ref="AA3:AB4"/>
    <mergeCell ref="AC3:AE4"/>
    <mergeCell ref="W3:Z4"/>
  </mergeCells>
  <phoneticPr fontId="99" type="noConversion"/>
  <conditionalFormatting sqref="A90:E106">
    <cfRule type="cellIs" dxfId="1" priority="1" stopIfTrue="1" operator="greaterThanOrEqual">
      <formula>$K$4</formula>
    </cfRule>
    <cfRule type="cellIs" dxfId="0" priority="2" stopIfTrue="1" operator="lessThanOrEqual">
      <formula>$K$6</formula>
    </cfRule>
  </conditionalFormatting>
  <dataValidations count="1">
    <dataValidation allowBlank="1" showInputMessage="1" showErrorMessage="1" sqref="M4 JI4 TE4 ADA4 AMW4 AWS4 BGO4 BQK4 CAG4 CKC4 CTY4 DDU4 DNQ4 DXM4 EHI4 ERE4 FBA4 FKW4 FUS4 GEO4 GOK4 GYG4 HIC4 HRY4 IBU4 ILQ4 IVM4 JFI4 JPE4 JZA4 KIW4 KSS4 LCO4 LMK4 LWG4 MGC4 MPY4 MZU4 NJQ4 NTM4 ODI4 ONE4 OXA4 PGW4 PQS4 QAO4 QKK4 QUG4 REC4 RNY4 RXU4 SHQ4 SRM4 TBI4 TLE4 TVA4 UEW4 UOS4 UYO4 VIK4 VSG4 WCC4 WLY4 WVU4 M65540 JI65540 TE65540 ADA65540 AMW65540 AWS65540 BGO65540 BQK65540 CAG65540 CKC65540 CTY65540 DDU65540 DNQ65540 DXM65540 EHI65540 ERE65540 FBA65540 FKW65540 FUS65540 GEO65540 GOK65540 GYG65540 HIC65540 HRY65540 IBU65540 ILQ65540 IVM65540 JFI65540 JPE65540 JZA65540 KIW65540 KSS65540 LCO65540 LMK65540 LWG65540 MGC65540 MPY65540 MZU65540 NJQ65540 NTM65540 ODI65540 ONE65540 OXA65540 PGW65540 PQS65540 QAO65540 QKK65540 QUG65540 REC65540 RNY65540 RXU65540 SHQ65540 SRM65540 TBI65540 TLE65540 TVA65540 UEW65540 UOS65540 UYO65540 VIK65540 VSG65540 WCC65540 WLY65540 WVU65540 M131076 JI131076 TE131076 ADA131076 AMW131076 AWS131076 BGO131076 BQK131076 CAG131076 CKC131076 CTY131076 DDU131076 DNQ131076 DXM131076 EHI131076 ERE131076 FBA131076 FKW131076 FUS131076 GEO131076 GOK131076 GYG131076 HIC131076 HRY131076 IBU131076 ILQ131076 IVM131076 JFI131076 JPE131076 JZA131076 KIW131076 KSS131076 LCO131076 LMK131076 LWG131076 MGC131076 MPY131076 MZU131076 NJQ131076 NTM131076 ODI131076 ONE131076 OXA131076 PGW131076 PQS131076 QAO131076 QKK131076 QUG131076 REC131076 RNY131076 RXU131076 SHQ131076 SRM131076 TBI131076 TLE131076 TVA131076 UEW131076 UOS131076 UYO131076 VIK131076 VSG131076 WCC131076 WLY131076 WVU131076 M196612 JI196612 TE196612 ADA196612 AMW196612 AWS196612 BGO196612 BQK196612 CAG196612 CKC196612 CTY196612 DDU196612 DNQ196612 DXM196612 EHI196612 ERE196612 FBA196612 FKW196612 FUS196612 GEO196612 GOK196612 GYG196612 HIC196612 HRY196612 IBU196612 ILQ196612 IVM196612 JFI196612 JPE196612 JZA196612 KIW196612 KSS196612 LCO196612 LMK196612 LWG196612 MGC196612 MPY196612 MZU196612 NJQ196612 NTM196612 ODI196612 ONE196612 OXA196612 PGW196612 PQS196612 QAO196612 QKK196612 QUG196612 REC196612 RNY196612 RXU196612 SHQ196612 SRM196612 TBI196612 TLE196612 TVA196612 UEW196612 UOS196612 UYO196612 VIK196612 VSG196612 WCC196612 WLY196612 WVU196612 M262148 JI262148 TE262148 ADA262148 AMW262148 AWS262148 BGO262148 BQK262148 CAG262148 CKC262148 CTY262148 DDU262148 DNQ262148 DXM262148 EHI262148 ERE262148 FBA262148 FKW262148 FUS262148 GEO262148 GOK262148 GYG262148 HIC262148 HRY262148 IBU262148 ILQ262148 IVM262148 JFI262148 JPE262148 JZA262148 KIW262148 KSS262148 LCO262148 LMK262148 LWG262148 MGC262148 MPY262148 MZU262148 NJQ262148 NTM262148 ODI262148 ONE262148 OXA262148 PGW262148 PQS262148 QAO262148 QKK262148 QUG262148 REC262148 RNY262148 RXU262148 SHQ262148 SRM262148 TBI262148 TLE262148 TVA262148 UEW262148 UOS262148 UYO262148 VIK262148 VSG262148 WCC262148 WLY262148 WVU262148 M327684 JI327684 TE327684 ADA327684 AMW327684 AWS327684 BGO327684 BQK327684 CAG327684 CKC327684 CTY327684 DDU327684 DNQ327684 DXM327684 EHI327684 ERE327684 FBA327684 FKW327684 FUS327684 GEO327684 GOK327684 GYG327684 HIC327684 HRY327684 IBU327684 ILQ327684 IVM327684 JFI327684 JPE327684 JZA327684 KIW327684 KSS327684 LCO327684 LMK327684 LWG327684 MGC327684 MPY327684 MZU327684 NJQ327684 NTM327684 ODI327684 ONE327684 OXA327684 PGW327684 PQS327684 QAO327684 QKK327684 QUG327684 REC327684 RNY327684 RXU327684 SHQ327684 SRM327684 TBI327684 TLE327684 TVA327684 UEW327684 UOS327684 UYO327684 VIK327684 VSG327684 WCC327684 WLY327684 WVU327684 M393220 JI393220 TE393220 ADA393220 AMW393220 AWS393220 BGO393220 BQK393220 CAG393220 CKC393220 CTY393220 DDU393220 DNQ393220 DXM393220 EHI393220 ERE393220 FBA393220 FKW393220 FUS393220 GEO393220 GOK393220 GYG393220 HIC393220 HRY393220 IBU393220 ILQ393220 IVM393220 JFI393220 JPE393220 JZA393220 KIW393220 KSS393220 LCO393220 LMK393220 LWG393220 MGC393220 MPY393220 MZU393220 NJQ393220 NTM393220 ODI393220 ONE393220 OXA393220 PGW393220 PQS393220 QAO393220 QKK393220 QUG393220 REC393220 RNY393220 RXU393220 SHQ393220 SRM393220 TBI393220 TLE393220 TVA393220 UEW393220 UOS393220 UYO393220 VIK393220 VSG393220 WCC393220 WLY393220 WVU393220 M458756 JI458756 TE458756 ADA458756 AMW458756 AWS458756 BGO458756 BQK458756 CAG458756 CKC458756 CTY458756 DDU458756 DNQ458756 DXM458756 EHI458756 ERE458756 FBA458756 FKW458756 FUS458756 GEO458756 GOK458756 GYG458756 HIC458756 HRY458756 IBU458756 ILQ458756 IVM458756 JFI458756 JPE458756 JZA458756 KIW458756 KSS458756 LCO458756 LMK458756 LWG458756 MGC458756 MPY458756 MZU458756 NJQ458756 NTM458756 ODI458756 ONE458756 OXA458756 PGW458756 PQS458756 QAO458756 QKK458756 QUG458756 REC458756 RNY458756 RXU458756 SHQ458756 SRM458756 TBI458756 TLE458756 TVA458756 UEW458756 UOS458756 UYO458756 VIK458756 VSG458756 WCC458756 WLY458756 WVU458756 M524292 JI524292 TE524292 ADA524292 AMW524292 AWS524292 BGO524292 BQK524292 CAG524292 CKC524292 CTY524292 DDU524292 DNQ524292 DXM524292 EHI524292 ERE524292 FBA524292 FKW524292 FUS524292 GEO524292 GOK524292 GYG524292 HIC524292 HRY524292 IBU524292 ILQ524292 IVM524292 JFI524292 JPE524292 JZA524292 KIW524292 KSS524292 LCO524292 LMK524292 LWG524292 MGC524292 MPY524292 MZU524292 NJQ524292 NTM524292 ODI524292 ONE524292 OXA524292 PGW524292 PQS524292 QAO524292 QKK524292 QUG524292 REC524292 RNY524292 RXU524292 SHQ524292 SRM524292 TBI524292 TLE524292 TVA524292 UEW524292 UOS524292 UYO524292 VIK524292 VSG524292 WCC524292 WLY524292 WVU524292 M589828 JI589828 TE589828 ADA589828 AMW589828 AWS589828 BGO589828 BQK589828 CAG589828 CKC589828 CTY589828 DDU589828 DNQ589828 DXM589828 EHI589828 ERE589828 FBA589828 FKW589828 FUS589828 GEO589828 GOK589828 GYG589828 HIC589828 HRY589828 IBU589828 ILQ589828 IVM589828 JFI589828 JPE589828 JZA589828 KIW589828 KSS589828 LCO589828 LMK589828 LWG589828 MGC589828 MPY589828 MZU589828 NJQ589828 NTM589828 ODI589828 ONE589828 OXA589828 PGW589828 PQS589828 QAO589828 QKK589828 QUG589828 REC589828 RNY589828 RXU589828 SHQ589828 SRM589828 TBI589828 TLE589828 TVA589828 UEW589828 UOS589828 UYO589828 VIK589828 VSG589828 WCC589828 WLY589828 WVU589828 M655364 JI655364 TE655364 ADA655364 AMW655364 AWS655364 BGO655364 BQK655364 CAG655364 CKC655364 CTY655364 DDU655364 DNQ655364 DXM655364 EHI655364 ERE655364 FBA655364 FKW655364 FUS655364 GEO655364 GOK655364 GYG655364 HIC655364 HRY655364 IBU655364 ILQ655364 IVM655364 JFI655364 JPE655364 JZA655364 KIW655364 KSS655364 LCO655364 LMK655364 LWG655364 MGC655364 MPY655364 MZU655364 NJQ655364 NTM655364 ODI655364 ONE655364 OXA655364 PGW655364 PQS655364 QAO655364 QKK655364 QUG655364 REC655364 RNY655364 RXU655364 SHQ655364 SRM655364 TBI655364 TLE655364 TVA655364 UEW655364 UOS655364 UYO655364 VIK655364 VSG655364 WCC655364 WLY655364 WVU655364 M720900 JI720900 TE720900 ADA720900 AMW720900 AWS720900 BGO720900 BQK720900 CAG720900 CKC720900 CTY720900 DDU720900 DNQ720900 DXM720900 EHI720900 ERE720900 FBA720900 FKW720900 FUS720900 GEO720900 GOK720900 GYG720900 HIC720900 HRY720900 IBU720900 ILQ720900 IVM720900 JFI720900 JPE720900 JZA720900 KIW720900 KSS720900 LCO720900 LMK720900 LWG720900 MGC720900 MPY720900 MZU720900 NJQ720900 NTM720900 ODI720900 ONE720900 OXA720900 PGW720900 PQS720900 QAO720900 QKK720900 QUG720900 REC720900 RNY720900 RXU720900 SHQ720900 SRM720900 TBI720900 TLE720900 TVA720900 UEW720900 UOS720900 UYO720900 VIK720900 VSG720900 WCC720900 WLY720900 WVU720900 M786436 JI786436 TE786436 ADA786436 AMW786436 AWS786436 BGO786436 BQK786436 CAG786436 CKC786436 CTY786436 DDU786436 DNQ786436 DXM786436 EHI786436 ERE786436 FBA786436 FKW786436 FUS786436 GEO786436 GOK786436 GYG786436 HIC786436 HRY786436 IBU786436 ILQ786436 IVM786436 JFI786436 JPE786436 JZA786436 KIW786436 KSS786436 LCO786436 LMK786436 LWG786436 MGC786436 MPY786436 MZU786436 NJQ786436 NTM786436 ODI786436 ONE786436 OXA786436 PGW786436 PQS786436 QAO786436 QKK786436 QUG786436 REC786436 RNY786436 RXU786436 SHQ786436 SRM786436 TBI786436 TLE786436 TVA786436 UEW786436 UOS786436 UYO786436 VIK786436 VSG786436 WCC786436 WLY786436 WVU786436 M851972 JI851972 TE851972 ADA851972 AMW851972 AWS851972 BGO851972 BQK851972 CAG851972 CKC851972 CTY851972 DDU851972 DNQ851972 DXM851972 EHI851972 ERE851972 FBA851972 FKW851972 FUS851972 GEO851972 GOK851972 GYG851972 HIC851972 HRY851972 IBU851972 ILQ851972 IVM851972 JFI851972 JPE851972 JZA851972 KIW851972 KSS851972 LCO851972 LMK851972 LWG851972 MGC851972 MPY851972 MZU851972 NJQ851972 NTM851972 ODI851972 ONE851972 OXA851972 PGW851972 PQS851972 QAO851972 QKK851972 QUG851972 REC851972 RNY851972 RXU851972 SHQ851972 SRM851972 TBI851972 TLE851972 TVA851972 UEW851972 UOS851972 UYO851972 VIK851972 VSG851972 WCC851972 WLY851972 WVU851972 M917508 JI917508 TE917508 ADA917508 AMW917508 AWS917508 BGO917508 BQK917508 CAG917508 CKC917508 CTY917508 DDU917508 DNQ917508 DXM917508 EHI917508 ERE917508 FBA917508 FKW917508 FUS917508 GEO917508 GOK917508 GYG917508 HIC917508 HRY917508 IBU917508 ILQ917508 IVM917508 JFI917508 JPE917508 JZA917508 KIW917508 KSS917508 LCO917508 LMK917508 LWG917508 MGC917508 MPY917508 MZU917508 NJQ917508 NTM917508 ODI917508 ONE917508 OXA917508 PGW917508 PQS917508 QAO917508 QKK917508 QUG917508 REC917508 RNY917508 RXU917508 SHQ917508 SRM917508 TBI917508 TLE917508 TVA917508 UEW917508 UOS917508 UYO917508 VIK917508 VSG917508 WCC917508 WLY917508 WVU917508 M983044 JI983044 TE983044 ADA983044 AMW983044 AWS983044 BGO983044 BQK983044 CAG983044 CKC983044 CTY983044 DDU983044 DNQ983044 DXM983044 EHI983044 ERE983044 FBA983044 FKW983044 FUS983044 GEO983044 GOK983044 GYG983044 HIC983044 HRY983044 IBU983044 ILQ983044 IVM983044 JFI983044 JPE983044 JZA983044 KIW983044 KSS983044 LCO983044 LMK983044 LWG983044 MGC983044 MPY983044 MZU983044 NJQ983044 NTM983044 ODI983044 ONE983044 OXA983044 PGW983044 PQS983044 QAO983044 QKK983044 QUG983044 REC983044 RNY983044 RXU983044 SHQ983044 SRM983044 TBI983044 TLE983044 TVA983044 UEW983044 UOS983044 UYO983044 VIK983044 VSG983044 WCC983044 WLY983044 WVU983044"/>
  </dataValidations>
  <pageMargins left="0.16875000000000001" right="0.16875000000000001" top="0.97916666666666696" bottom="0.43888888888888899" header="0.85" footer="0.31388888888888899"/>
  <pageSetup paperSize="9" scale="80" orientation="landscape" r:id="rId1"/>
  <colBreaks count="1" manualBreakCount="1">
    <brk id="31" max="1048575" man="1"/>
  </colBreaks>
  <drawing r:id="rId2"/>
</worksheet>
</file>

<file path=xl/worksheets/sheet9.xml><?xml version="1.0" encoding="utf-8"?>
<worksheet xmlns="http://schemas.openxmlformats.org/spreadsheetml/2006/main" xmlns:r="http://schemas.openxmlformats.org/officeDocument/2006/relationships">
  <dimension ref="A1"/>
  <sheetViews>
    <sheetView workbookViewId="0">
      <selection activeCell="D15" sqref="D15"/>
    </sheetView>
  </sheetViews>
  <sheetFormatPr defaultColWidth="9" defaultRowHeight="14.25"/>
  <sheetData/>
  <phoneticPr fontId="99" type="noConversion"/>
  <pageMargins left="0.75" right="0.75" top="1" bottom="1" header="0.51180555555555596" footer="0.51180555555555596"/>
  <legacyDrawing r:id="rId1"/>
  <oleObjects>
    <oleObject progId="Package" dvAspect="DVASPECT_ICON" shapeId="17409" r:id="rId2"/>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4</vt:i4>
      </vt:variant>
    </vt:vector>
  </HeadingPairs>
  <TitlesOfParts>
    <vt:vector size="14" baseType="lpstr">
      <vt:lpstr>Quality Record</vt:lpstr>
      <vt:lpstr>Product Summary </vt:lpstr>
      <vt:lpstr>W10544004</vt:lpstr>
      <vt:lpstr>Product status list</vt:lpstr>
      <vt:lpstr>1.SPC Chart（24.28mm)</vt:lpstr>
      <vt:lpstr>2.SPC Chart（5.8mm) </vt:lpstr>
      <vt:lpstr>3.SPC Chart（4.2mm) </vt:lpstr>
      <vt:lpstr>4.SPC Chart（3.25mm) </vt:lpstr>
      <vt:lpstr>产品图纸</vt:lpstr>
      <vt:lpstr>尺寸报告</vt:lpstr>
      <vt:lpstr>'1.SPC Chart（24.28mm)'!Print_Area</vt:lpstr>
      <vt:lpstr>'2.SPC Chart（5.8mm) '!Print_Area</vt:lpstr>
      <vt:lpstr>'3.SPC Chart（4.2mm) '!Print_Area</vt:lpstr>
      <vt:lpstr>'4.SPC Chart（3.25mm) '!Print_Area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HOME</cp:lastModifiedBy>
  <dcterms:created xsi:type="dcterms:W3CDTF">2011-12-12T01:37:00Z</dcterms:created>
  <dcterms:modified xsi:type="dcterms:W3CDTF">2017-10-27T01:51:20Z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2052-10.1.0.6874</vt:lpwstr>
  </property>
</Properties>
</file>