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1f07dcdf97b06b4/桌面/Sem1/FM/Assignment1/"/>
    </mc:Choice>
  </mc:AlternateContent>
  <xr:revisionPtr revIDLastSave="17" documentId="13_ncr:1_{C1A0A8A3-FBB3-4F26-BA1A-7DEB95F77BFC}" xr6:coauthVersionLast="47" xr6:coauthVersionMax="47" xr10:uidLastSave="{0469FCD0-1F7B-4A66-AFBF-68E10C6697CD}"/>
  <bookViews>
    <workbookView xWindow="-110" yWindow="-110" windowWidth="25820" windowHeight="13900" activeTab="4" xr2:uid="{A92BA5AF-DE24-4404-A85F-B534D2F8CDC6}"/>
  </bookViews>
  <sheets>
    <sheet name="Q2a" sheetId="5" r:id="rId1"/>
    <sheet name="Q2b&amp;3-s1" sheetId="1" r:id="rId2"/>
    <sheet name="Q2b&amp;3-s2" sheetId="6" r:id="rId3"/>
    <sheet name="Q2b&amp;3-s3" sheetId="7" r:id="rId4"/>
    <sheet name="Q4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7" l="1"/>
  <c r="C12" i="7"/>
  <c r="D12" i="7"/>
  <c r="J12" i="6"/>
  <c r="D12" i="6"/>
  <c r="C12" i="6"/>
  <c r="C8" i="7"/>
  <c r="D14" i="1"/>
  <c r="J12" i="1"/>
  <c r="D12" i="1"/>
  <c r="C12" i="1"/>
  <c r="H12" i="1"/>
  <c r="L12" i="1"/>
  <c r="E19" i="5"/>
  <c r="F15" i="5"/>
  <c r="E8" i="5"/>
  <c r="F4" i="5"/>
  <c r="B5" i="8"/>
  <c r="L4" i="7"/>
  <c r="M4" i="7" s="1"/>
  <c r="L5" i="7"/>
  <c r="L6" i="7"/>
  <c r="M6" i="7" s="1"/>
  <c r="L7" i="7"/>
  <c r="M7" i="7" s="1"/>
  <c r="L3" i="7"/>
  <c r="L4" i="6"/>
  <c r="L5" i="6"/>
  <c r="L6" i="6"/>
  <c r="L7" i="6"/>
  <c r="L8" i="6"/>
  <c r="L9" i="6"/>
  <c r="L10" i="6"/>
  <c r="L11" i="6"/>
  <c r="L3" i="6"/>
  <c r="L4" i="1"/>
  <c r="L5" i="1"/>
  <c r="L6" i="1"/>
  <c r="L7" i="1"/>
  <c r="L8" i="1"/>
  <c r="L9" i="1"/>
  <c r="L10" i="1"/>
  <c r="L11" i="1"/>
  <c r="L3" i="1"/>
  <c r="M5" i="7"/>
  <c r="M3" i="7"/>
  <c r="H12" i="7"/>
  <c r="C7" i="7"/>
  <c r="C6" i="7"/>
  <c r="I5" i="7"/>
  <c r="I6" i="7" s="1"/>
  <c r="E5" i="7"/>
  <c r="E6" i="7" s="1"/>
  <c r="E7" i="7" s="1"/>
  <c r="E8" i="7" s="1"/>
  <c r="E9" i="7" s="1"/>
  <c r="E10" i="7" s="1"/>
  <c r="E11" i="7" s="1"/>
  <c r="E12" i="7" s="1"/>
  <c r="C5" i="7"/>
  <c r="J5" i="7" s="1"/>
  <c r="K4" i="7"/>
  <c r="C4" i="7"/>
  <c r="J4" i="7" s="1"/>
  <c r="K3" i="7"/>
  <c r="J3" i="7"/>
  <c r="H12" i="6"/>
  <c r="C7" i="6"/>
  <c r="C6" i="6"/>
  <c r="I5" i="6"/>
  <c r="I6" i="6" s="1"/>
  <c r="E5" i="6"/>
  <c r="E6" i="6" s="1"/>
  <c r="E7" i="6" s="1"/>
  <c r="E8" i="6" s="1"/>
  <c r="E9" i="6" s="1"/>
  <c r="E10" i="6" s="1"/>
  <c r="E11" i="6" s="1"/>
  <c r="E12" i="6" s="1"/>
  <c r="C5" i="6"/>
  <c r="K4" i="6"/>
  <c r="C4" i="6"/>
  <c r="J4" i="6" s="1"/>
  <c r="M4" i="6" s="1"/>
  <c r="K3" i="6"/>
  <c r="J3" i="6"/>
  <c r="J4" i="1"/>
  <c r="J3" i="1"/>
  <c r="E29" i="5"/>
  <c r="E28" i="5"/>
  <c r="E27" i="5"/>
  <c r="E26" i="5"/>
  <c r="F26" i="5" s="1"/>
  <c r="E18" i="5"/>
  <c r="E17" i="5"/>
  <c r="E16" i="5"/>
  <c r="E15" i="5"/>
  <c r="E7" i="5"/>
  <c r="E6" i="5"/>
  <c r="E5" i="5"/>
  <c r="E4" i="5"/>
  <c r="F5" i="5" s="1"/>
  <c r="K3" i="1"/>
  <c r="K4" i="1"/>
  <c r="I5" i="1"/>
  <c r="I6" i="1" s="1"/>
  <c r="I7" i="1" s="1"/>
  <c r="I8" i="1" s="1"/>
  <c r="I9" i="1" s="1"/>
  <c r="I10" i="1" s="1"/>
  <c r="I11" i="1" s="1"/>
  <c r="I12" i="1" s="1"/>
  <c r="K12" i="1" s="1"/>
  <c r="E5" i="1"/>
  <c r="E6" i="1" s="1"/>
  <c r="E7" i="1" s="1"/>
  <c r="E8" i="1" s="1"/>
  <c r="E9" i="1" s="1"/>
  <c r="E10" i="1" s="1"/>
  <c r="E11" i="1" s="1"/>
  <c r="E12" i="1" s="1"/>
  <c r="C5" i="1"/>
  <c r="J5" i="1" s="1"/>
  <c r="C6" i="1"/>
  <c r="J6" i="1" s="1"/>
  <c r="C7" i="1"/>
  <c r="J7" i="1" s="1"/>
  <c r="C4" i="1"/>
  <c r="D4" i="1" s="1"/>
  <c r="M4" i="1" l="1"/>
  <c r="D5" i="1"/>
  <c r="D6" i="1" s="1"/>
  <c r="M3" i="6"/>
  <c r="J5" i="6"/>
  <c r="M3" i="1"/>
  <c r="K10" i="1"/>
  <c r="K8" i="1"/>
  <c r="K7" i="1"/>
  <c r="K5" i="1"/>
  <c r="M5" i="1" s="1"/>
  <c r="M7" i="1"/>
  <c r="K9" i="1"/>
  <c r="K6" i="1"/>
  <c r="M6" i="1" s="1"/>
  <c r="D7" i="1"/>
  <c r="C8" i="1" s="1"/>
  <c r="K11" i="1"/>
  <c r="I7" i="7"/>
  <c r="K6" i="7"/>
  <c r="J6" i="7"/>
  <c r="J7" i="7"/>
  <c r="D4" i="7"/>
  <c r="D5" i="7" s="1"/>
  <c r="D6" i="7" s="1"/>
  <c r="D7" i="7" s="1"/>
  <c r="K5" i="7"/>
  <c r="I7" i="6"/>
  <c r="K6" i="6"/>
  <c r="J6" i="6"/>
  <c r="J7" i="6"/>
  <c r="D4" i="6"/>
  <c r="D5" i="6" s="1"/>
  <c r="D6" i="6" s="1"/>
  <c r="D7" i="6" s="1"/>
  <c r="K5" i="6"/>
  <c r="M5" i="6" s="1"/>
  <c r="F16" i="5"/>
  <c r="F17" i="5" s="1"/>
  <c r="F18" i="5" s="1"/>
  <c r="F27" i="5"/>
  <c r="F28" i="5" s="1"/>
  <c r="F29" i="5" s="1"/>
  <c r="F6" i="5"/>
  <c r="F7" i="5" s="1"/>
  <c r="C9" i="1"/>
  <c r="J9" i="1" s="1"/>
  <c r="M9" i="1" s="1"/>
  <c r="C10" i="1"/>
  <c r="J10" i="1" s="1"/>
  <c r="M10" i="1" s="1"/>
  <c r="C11" i="1"/>
  <c r="J11" i="1" s="1"/>
  <c r="M11" i="1" s="1"/>
  <c r="D8" i="1" l="1"/>
  <c r="D9" i="1" s="1"/>
  <c r="D10" i="1" s="1"/>
  <c r="D11" i="1" s="1"/>
  <c r="M12" i="1" s="1"/>
  <c r="J8" i="1"/>
  <c r="M8" i="1" s="1"/>
  <c r="M15" i="1" s="1"/>
  <c r="M6" i="6"/>
  <c r="J8" i="7"/>
  <c r="L8" i="7" s="1"/>
  <c r="M8" i="7" s="1"/>
  <c r="C11" i="7"/>
  <c r="J11" i="7" s="1"/>
  <c r="L11" i="7" s="1"/>
  <c r="M11" i="7" s="1"/>
  <c r="C10" i="7"/>
  <c r="J10" i="7" s="1"/>
  <c r="L10" i="7" s="1"/>
  <c r="M10" i="7" s="1"/>
  <c r="C9" i="7"/>
  <c r="J9" i="7" s="1"/>
  <c r="L9" i="7" s="1"/>
  <c r="M9" i="7" s="1"/>
  <c r="K7" i="7"/>
  <c r="I8" i="7"/>
  <c r="C8" i="6"/>
  <c r="J8" i="6" s="1"/>
  <c r="C11" i="6"/>
  <c r="J11" i="6" s="1"/>
  <c r="C10" i="6"/>
  <c r="J10" i="6" s="1"/>
  <c r="C9" i="6"/>
  <c r="J9" i="6" s="1"/>
  <c r="K7" i="6"/>
  <c r="M7" i="6" s="1"/>
  <c r="I8" i="6"/>
  <c r="E10" i="5"/>
  <c r="E11" i="5"/>
  <c r="F8" i="5"/>
  <c r="E34" i="5"/>
  <c r="E33" i="5"/>
  <c r="E32" i="5"/>
  <c r="E31" i="5"/>
  <c r="E30" i="5"/>
  <c r="F30" i="5" s="1"/>
  <c r="F31" i="5" s="1"/>
  <c r="F32" i="5" s="1"/>
  <c r="F33" i="5" s="1"/>
  <c r="F34" i="5" s="1"/>
  <c r="E23" i="5"/>
  <c r="E22" i="5"/>
  <c r="E21" i="5"/>
  <c r="E20" i="5"/>
  <c r="F19" i="5"/>
  <c r="F20" i="5" s="1"/>
  <c r="F21" i="5" s="1"/>
  <c r="F22" i="5" s="1"/>
  <c r="E12" i="5"/>
  <c r="E9" i="5"/>
  <c r="I9" i="7" l="1"/>
  <c r="K8" i="7"/>
  <c r="D8" i="7"/>
  <c r="D9" i="7" s="1"/>
  <c r="D10" i="7" s="1"/>
  <c r="D11" i="7" s="1"/>
  <c r="L12" i="7" s="1"/>
  <c r="M12" i="7" s="1"/>
  <c r="M15" i="7" s="1"/>
  <c r="I9" i="6"/>
  <c r="K8" i="6"/>
  <c r="M8" i="6" s="1"/>
  <c r="D8" i="6"/>
  <c r="D9" i="6" s="1"/>
  <c r="D10" i="6" s="1"/>
  <c r="D11" i="6" s="1"/>
  <c r="F9" i="5"/>
  <c r="F10" i="5" s="1"/>
  <c r="F11" i="5" s="1"/>
  <c r="F12" i="5" s="1"/>
  <c r="F23" i="5"/>
  <c r="L12" i="6" l="1"/>
  <c r="I10" i="7"/>
  <c r="K9" i="7"/>
  <c r="I10" i="6"/>
  <c r="K9" i="6"/>
  <c r="M9" i="6" s="1"/>
  <c r="I11" i="7" l="1"/>
  <c r="K10" i="7"/>
  <c r="I11" i="6"/>
  <c r="K10" i="6"/>
  <c r="M10" i="6" s="1"/>
  <c r="I12" i="7" l="1"/>
  <c r="K12" i="7" s="1"/>
  <c r="K11" i="7"/>
  <c r="I12" i="6"/>
  <c r="K12" i="6" s="1"/>
  <c r="M12" i="6" s="1"/>
  <c r="K11" i="6"/>
  <c r="M11" i="6" s="1"/>
  <c r="M15" i="6" l="1"/>
</calcChain>
</file>

<file path=xl/sharedStrings.xml><?xml version="1.0" encoding="utf-8"?>
<sst xmlns="http://schemas.openxmlformats.org/spreadsheetml/2006/main" count="82" uniqueCount="27">
  <si>
    <t>Interest Rate</t>
    <phoneticPr fontId="2" type="noConversion"/>
  </si>
  <si>
    <t>Repayment</t>
    <phoneticPr fontId="2" type="noConversion"/>
  </si>
  <si>
    <t>Time</t>
    <phoneticPr fontId="2" type="noConversion"/>
  </si>
  <si>
    <t>Balance</t>
    <phoneticPr fontId="2" type="noConversion"/>
  </si>
  <si>
    <t>Buying</t>
    <phoneticPr fontId="2" type="noConversion"/>
  </si>
  <si>
    <t>Maintenance</t>
    <phoneticPr fontId="2" type="noConversion"/>
  </si>
  <si>
    <t>Down Payment</t>
    <phoneticPr fontId="2" type="noConversion"/>
  </si>
  <si>
    <t>Stamp Duty</t>
    <phoneticPr fontId="2" type="noConversion"/>
  </si>
  <si>
    <t>Sell</t>
    <phoneticPr fontId="2" type="noConversion"/>
  </si>
  <si>
    <t>Renting</t>
    <phoneticPr fontId="2" type="noConversion"/>
  </si>
  <si>
    <t>Rent</t>
    <phoneticPr fontId="2" type="noConversion"/>
  </si>
  <si>
    <t>Maintenance Growth</t>
    <phoneticPr fontId="2" type="noConversion"/>
  </si>
  <si>
    <t>Price Growth</t>
    <phoneticPr fontId="2" type="noConversion"/>
  </si>
  <si>
    <t>Rent Growth</t>
    <phoneticPr fontId="2" type="noConversion"/>
  </si>
  <si>
    <t>NCF_BUY</t>
    <phoneticPr fontId="2" type="noConversion"/>
  </si>
  <si>
    <t>NCF_RENT</t>
    <phoneticPr fontId="2" type="noConversion"/>
  </si>
  <si>
    <t>Scenario 1</t>
    <phoneticPr fontId="2" type="noConversion"/>
  </si>
  <si>
    <t>Scenario 2</t>
  </si>
  <si>
    <t>Scenario 2</t>
    <phoneticPr fontId="2" type="noConversion"/>
  </si>
  <si>
    <t>Scenario 3</t>
  </si>
  <si>
    <t>Scenario 3</t>
    <phoneticPr fontId="2" type="noConversion"/>
  </si>
  <si>
    <t>Total</t>
    <phoneticPr fontId="2" type="noConversion"/>
  </si>
  <si>
    <t xml:space="preserve">ΔNCF </t>
    <phoneticPr fontId="2" type="noConversion"/>
  </si>
  <si>
    <t>NFV(ΔNCF)</t>
    <phoneticPr fontId="2" type="noConversion"/>
  </si>
  <si>
    <t>(FV in 9 years)</t>
    <phoneticPr fontId="2" type="noConversion"/>
  </si>
  <si>
    <t>(Rent-Buy)</t>
    <phoneticPr fontId="2" type="noConversion"/>
  </si>
  <si>
    <t>Expectation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</si>
</sst>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-\$* #,##0.00_ ;_-\$* \-#,##0.00\ ;_-\$* &quot;-&quot;??_ ;_-@_ "/>
    <numFmt numFmtId="177" formatCode="0.0%"/>
  </numFmts>
  <fonts count="7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9" tint="-0.499984740745262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2"/>
      <color theme="1"/>
      <name val="Adobe Garamond Pro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176" fontId="0" fillId="2" borderId="0" xfId="0" applyNumberFormat="1" applyFill="1">
      <alignment vertical="center"/>
    </xf>
    <xf numFmtId="0" fontId="6" fillId="0" borderId="0" xfId="0" applyFont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51030-73A0-456C-8C36-26125B7A19C3}">
  <dimension ref="B1:F34"/>
  <sheetViews>
    <sheetView topLeftCell="A3" zoomScale="92" workbookViewId="0">
      <selection activeCell="H9" sqref="H9"/>
    </sheetView>
  </sheetViews>
  <sheetFormatPr defaultRowHeight="14" x14ac:dyDescent="0.3"/>
  <cols>
    <col min="3" max="3" width="6.33203125" customWidth="1"/>
    <col min="4" max="4" width="12.08203125" style="3" customWidth="1"/>
    <col min="5" max="5" width="11.4140625" customWidth="1"/>
    <col min="6" max="6" width="13.6640625" customWidth="1"/>
  </cols>
  <sheetData>
    <row r="1" spans="2:6" ht="14.5" thickBot="1" x14ac:dyDescent="0.35"/>
    <row r="2" spans="2:6" ht="14.5" thickBot="1" x14ac:dyDescent="0.35">
      <c r="B2" s="21" t="s">
        <v>16</v>
      </c>
      <c r="C2" s="7" t="s">
        <v>2</v>
      </c>
      <c r="D2" s="8" t="s">
        <v>0</v>
      </c>
      <c r="E2" s="17" t="s">
        <v>1</v>
      </c>
      <c r="F2" s="9" t="s">
        <v>3</v>
      </c>
    </row>
    <row r="3" spans="2:6" x14ac:dyDescent="0.3">
      <c r="B3" s="22"/>
      <c r="C3" s="6">
        <v>0</v>
      </c>
      <c r="D3" s="10">
        <v>0.05</v>
      </c>
      <c r="E3" s="11"/>
      <c r="F3" s="12">
        <v>800000</v>
      </c>
    </row>
    <row r="4" spans="2:6" x14ac:dyDescent="0.3">
      <c r="B4" s="22"/>
      <c r="C4" s="6">
        <v>1</v>
      </c>
      <c r="D4" s="10">
        <v>0.05</v>
      </c>
      <c r="E4" s="11">
        <f>800000/(1/D4*(1-1/(1+D4)^30))</f>
        <v>52041.148064221277</v>
      </c>
      <c r="F4" s="12">
        <f>F3+F3*D4-E4</f>
        <v>787958.85193577874</v>
      </c>
    </row>
    <row r="5" spans="2:6" x14ac:dyDescent="0.3">
      <c r="B5" s="22"/>
      <c r="C5" s="6">
        <v>2</v>
      </c>
      <c r="D5" s="10">
        <v>0.05</v>
      </c>
      <c r="E5" s="11">
        <f t="shared" ref="E5:E7" si="0">800000/(1/D5*(1-1/(1+D5)^30))</f>
        <v>52041.148064221277</v>
      </c>
      <c r="F5" s="12">
        <f t="shared" ref="F5:F11" si="1">F4+F4*D5-E5</f>
        <v>775315.64646834647</v>
      </c>
    </row>
    <row r="6" spans="2:6" x14ac:dyDescent="0.3">
      <c r="B6" s="22"/>
      <c r="C6" s="6">
        <v>3</v>
      </c>
      <c r="D6" s="10">
        <v>0.05</v>
      </c>
      <c r="E6" s="11">
        <f t="shared" si="0"/>
        <v>52041.148064221277</v>
      </c>
      <c r="F6" s="12">
        <f t="shared" si="1"/>
        <v>762040.28072754259</v>
      </c>
    </row>
    <row r="7" spans="2:6" x14ac:dyDescent="0.3">
      <c r="B7" s="22"/>
      <c r="C7" s="6">
        <v>4</v>
      </c>
      <c r="D7" s="10">
        <v>0.05</v>
      </c>
      <c r="E7" s="11">
        <f t="shared" si="0"/>
        <v>52041.148064221277</v>
      </c>
      <c r="F7" s="12">
        <f t="shared" si="1"/>
        <v>748101.14669969841</v>
      </c>
    </row>
    <row r="8" spans="2:6" x14ac:dyDescent="0.3">
      <c r="B8" s="22"/>
      <c r="C8" s="6">
        <v>5</v>
      </c>
      <c r="D8" s="10">
        <v>0.06</v>
      </c>
      <c r="E8" s="11">
        <f>$F$7/(1/D8*(1-1/(1+D8)^26))</f>
        <v>57532.229915279378</v>
      </c>
      <c r="F8" s="12">
        <f t="shared" si="1"/>
        <v>735454.98558640084</v>
      </c>
    </row>
    <row r="9" spans="2:6" x14ac:dyDescent="0.3">
      <c r="B9" s="22"/>
      <c r="C9" s="6">
        <v>6</v>
      </c>
      <c r="D9" s="10">
        <v>0.06</v>
      </c>
      <c r="E9" s="11">
        <f t="shared" ref="E9:E11" si="2">$F$7/(1/D9*(1-1/(1+D9)^26))</f>
        <v>57532.229915279378</v>
      </c>
      <c r="F9" s="12">
        <f t="shared" si="1"/>
        <v>722050.05480630544</v>
      </c>
    </row>
    <row r="10" spans="2:6" x14ac:dyDescent="0.3">
      <c r="B10" s="22"/>
      <c r="C10" s="6">
        <v>7</v>
      </c>
      <c r="D10" s="10">
        <v>0.06</v>
      </c>
      <c r="E10" s="11">
        <f t="shared" si="2"/>
        <v>57532.229915279378</v>
      </c>
      <c r="F10" s="12">
        <f t="shared" si="1"/>
        <v>707840.82817940437</v>
      </c>
    </row>
    <row r="11" spans="2:6" x14ac:dyDescent="0.3">
      <c r="B11" s="22"/>
      <c r="C11" s="6">
        <v>8</v>
      </c>
      <c r="D11" s="10">
        <v>0.06</v>
      </c>
      <c r="E11" s="11">
        <f t="shared" si="2"/>
        <v>57532.229915279378</v>
      </c>
      <c r="F11" s="12">
        <f t="shared" si="1"/>
        <v>692779.04795488925</v>
      </c>
    </row>
    <row r="12" spans="2:6" ht="14.5" thickBot="1" x14ac:dyDescent="0.35">
      <c r="B12" s="23"/>
      <c r="C12" s="13">
        <v>9</v>
      </c>
      <c r="D12" s="14">
        <v>0.06</v>
      </c>
      <c r="E12" s="15">
        <f>$F$7/(1/D12*(1-1/(1+D12)^26))</f>
        <v>57532.229915279378</v>
      </c>
      <c r="F12" s="16">
        <f>F11+F11*D12-E12</f>
        <v>676813.5609169032</v>
      </c>
    </row>
    <row r="13" spans="2:6" ht="14.5" thickBot="1" x14ac:dyDescent="0.35">
      <c r="B13" s="21" t="s">
        <v>18</v>
      </c>
      <c r="C13" s="7" t="s">
        <v>2</v>
      </c>
      <c r="D13" s="8" t="s">
        <v>0</v>
      </c>
      <c r="E13" s="18" t="s">
        <v>1</v>
      </c>
      <c r="F13" s="9" t="s">
        <v>3</v>
      </c>
    </row>
    <row r="14" spans="2:6" x14ac:dyDescent="0.3">
      <c r="B14" s="22"/>
      <c r="C14" s="6">
        <v>0</v>
      </c>
      <c r="D14" s="10">
        <v>0.05</v>
      </c>
      <c r="E14" s="11"/>
      <c r="F14" s="12">
        <v>800000</v>
      </c>
    </row>
    <row r="15" spans="2:6" x14ac:dyDescent="0.3">
      <c r="B15" s="22"/>
      <c r="C15" s="6">
        <v>1</v>
      </c>
      <c r="D15" s="10">
        <v>0.05</v>
      </c>
      <c r="E15" s="11">
        <f>800000/(1/D15*(1-1/(1+D15)^30))</f>
        <v>52041.148064221277</v>
      </c>
      <c r="F15" s="12">
        <f>F14+F14*D15-E15</f>
        <v>787958.85193577874</v>
      </c>
    </row>
    <row r="16" spans="2:6" x14ac:dyDescent="0.3">
      <c r="B16" s="22"/>
      <c r="C16" s="6">
        <v>2</v>
      </c>
      <c r="D16" s="10">
        <v>0.05</v>
      </c>
      <c r="E16" s="11">
        <f t="shared" ref="E16:E18" si="3">800000/(1/D16*(1-1/(1+D16)^30))</f>
        <v>52041.148064221277</v>
      </c>
      <c r="F16" s="12">
        <f t="shared" ref="F16:F22" si="4">F15+F15*D16-E16</f>
        <v>775315.64646834647</v>
      </c>
    </row>
    <row r="17" spans="2:6" x14ac:dyDescent="0.3">
      <c r="B17" s="22"/>
      <c r="C17" s="6">
        <v>3</v>
      </c>
      <c r="D17" s="10">
        <v>0.05</v>
      </c>
      <c r="E17" s="11">
        <f t="shared" si="3"/>
        <v>52041.148064221277</v>
      </c>
      <c r="F17" s="12">
        <f t="shared" si="4"/>
        <v>762040.28072754259</v>
      </c>
    </row>
    <row r="18" spans="2:6" x14ac:dyDescent="0.3">
      <c r="B18" s="22"/>
      <c r="C18" s="6">
        <v>4</v>
      </c>
      <c r="D18" s="10">
        <v>0.05</v>
      </c>
      <c r="E18" s="11">
        <f t="shared" si="3"/>
        <v>52041.148064221277</v>
      </c>
      <c r="F18" s="12">
        <f t="shared" si="4"/>
        <v>748101.14669969841</v>
      </c>
    </row>
    <row r="19" spans="2:6" x14ac:dyDescent="0.3">
      <c r="B19" s="22"/>
      <c r="C19" s="6">
        <v>5</v>
      </c>
      <c r="D19" s="10">
        <v>3.5000000000000003E-2</v>
      </c>
      <c r="E19" s="11">
        <f>$F$7/(1/D19*(1-1/(1+D19)^26))</f>
        <v>44291.624890205567</v>
      </c>
      <c r="F19" s="12">
        <f t="shared" si="4"/>
        <v>729993.06194398226</v>
      </c>
    </row>
    <row r="20" spans="2:6" x14ac:dyDescent="0.3">
      <c r="B20" s="22"/>
      <c r="C20" s="6">
        <v>6</v>
      </c>
      <c r="D20" s="10">
        <v>3.5000000000000003E-2</v>
      </c>
      <c r="E20" s="11">
        <f t="shared" ref="E20:E22" si="5">$F$7/(1/D20*(1-1/(1+D20)^26))</f>
        <v>44291.624890205567</v>
      </c>
      <c r="F20" s="12">
        <f t="shared" si="4"/>
        <v>711251.19422181603</v>
      </c>
    </row>
    <row r="21" spans="2:6" x14ac:dyDescent="0.3">
      <c r="B21" s="22"/>
      <c r="C21" s="6">
        <v>7</v>
      </c>
      <c r="D21" s="10">
        <v>3.5000000000000003E-2</v>
      </c>
      <c r="E21" s="11">
        <f t="shared" si="5"/>
        <v>44291.624890205567</v>
      </c>
      <c r="F21" s="12">
        <f t="shared" si="4"/>
        <v>691853.36112937401</v>
      </c>
    </row>
    <row r="22" spans="2:6" x14ac:dyDescent="0.3">
      <c r="B22" s="22"/>
      <c r="C22" s="6">
        <v>8</v>
      </c>
      <c r="D22" s="10">
        <v>3.5000000000000003E-2</v>
      </c>
      <c r="E22" s="11">
        <f t="shared" si="5"/>
        <v>44291.624890205567</v>
      </c>
      <c r="F22" s="12">
        <f t="shared" si="4"/>
        <v>671776.60387869657</v>
      </c>
    </row>
    <row r="23" spans="2:6" ht="14.5" thickBot="1" x14ac:dyDescent="0.35">
      <c r="B23" s="23"/>
      <c r="C23" s="13">
        <v>9</v>
      </c>
      <c r="D23" s="14">
        <v>3.5000000000000003E-2</v>
      </c>
      <c r="E23" s="15">
        <f>$F$7/(1/D23*(1-1/(1+D23)^26))</f>
        <v>44291.624890205567</v>
      </c>
      <c r="F23" s="16">
        <f>F22+F22*D23-E23</f>
        <v>650997.16012424533</v>
      </c>
    </row>
    <row r="24" spans="2:6" ht="14.5" thickBot="1" x14ac:dyDescent="0.35">
      <c r="B24" s="21" t="s">
        <v>20</v>
      </c>
      <c r="C24" s="7" t="s">
        <v>2</v>
      </c>
      <c r="D24" s="8" t="s">
        <v>0</v>
      </c>
      <c r="E24" s="18" t="s">
        <v>1</v>
      </c>
      <c r="F24" s="9" t="s">
        <v>3</v>
      </c>
    </row>
    <row r="25" spans="2:6" x14ac:dyDescent="0.3">
      <c r="B25" s="22"/>
      <c r="C25" s="6">
        <v>0</v>
      </c>
      <c r="D25" s="10">
        <v>0.05</v>
      </c>
      <c r="E25" s="11"/>
      <c r="F25" s="12">
        <v>800000</v>
      </c>
    </row>
    <row r="26" spans="2:6" x14ac:dyDescent="0.3">
      <c r="B26" s="22"/>
      <c r="C26" s="6">
        <v>1</v>
      </c>
      <c r="D26" s="10">
        <v>0.05</v>
      </c>
      <c r="E26" s="11">
        <f>800000/(1/D26*(1-1/(1+D26)^30))</f>
        <v>52041.148064221277</v>
      </c>
      <c r="F26" s="12">
        <f>F25+F25*D26-E26</f>
        <v>787958.85193577874</v>
      </c>
    </row>
    <row r="27" spans="2:6" x14ac:dyDescent="0.3">
      <c r="B27" s="22"/>
      <c r="C27" s="6">
        <v>2</v>
      </c>
      <c r="D27" s="10">
        <v>0.05</v>
      </c>
      <c r="E27" s="11">
        <f t="shared" ref="E27:E29" si="6">800000/(1/D27*(1-1/(1+D27)^30))</f>
        <v>52041.148064221277</v>
      </c>
      <c r="F27" s="12">
        <f t="shared" ref="F27:F33" si="7">F26+F26*D27-E27</f>
        <v>775315.64646834647</v>
      </c>
    </row>
    <row r="28" spans="2:6" x14ac:dyDescent="0.3">
      <c r="B28" s="22"/>
      <c r="C28" s="6">
        <v>3</v>
      </c>
      <c r="D28" s="10">
        <v>0.05</v>
      </c>
      <c r="E28" s="11">
        <f t="shared" si="6"/>
        <v>52041.148064221277</v>
      </c>
      <c r="F28" s="12">
        <f t="shared" si="7"/>
        <v>762040.28072754259</v>
      </c>
    </row>
    <row r="29" spans="2:6" x14ac:dyDescent="0.3">
      <c r="B29" s="22"/>
      <c r="C29" s="6">
        <v>4</v>
      </c>
      <c r="D29" s="10">
        <v>0.05</v>
      </c>
      <c r="E29" s="11">
        <f t="shared" si="6"/>
        <v>52041.148064221277</v>
      </c>
      <c r="F29" s="12">
        <f t="shared" si="7"/>
        <v>748101.14669969841</v>
      </c>
    </row>
    <row r="30" spans="2:6" x14ac:dyDescent="0.3">
      <c r="B30" s="22"/>
      <c r="C30" s="6">
        <v>5</v>
      </c>
      <c r="D30" s="10">
        <v>0.03</v>
      </c>
      <c r="E30" s="11">
        <f>$F$7/(1/D30*(1-1/(1+D30)^26))</f>
        <v>41847.49908163082</v>
      </c>
      <c r="F30" s="12">
        <f t="shared" si="7"/>
        <v>728696.6820190585</v>
      </c>
    </row>
    <row r="31" spans="2:6" x14ac:dyDescent="0.3">
      <c r="B31" s="22"/>
      <c r="C31" s="6">
        <v>6</v>
      </c>
      <c r="D31" s="10">
        <v>0.03</v>
      </c>
      <c r="E31" s="11">
        <f t="shared" ref="E31:E33" si="8">$F$7/(1/D31*(1-1/(1+D31)^26))</f>
        <v>41847.49908163082</v>
      </c>
      <c r="F31" s="12">
        <f t="shared" si="7"/>
        <v>708710.08339799941</v>
      </c>
    </row>
    <row r="32" spans="2:6" x14ac:dyDescent="0.3">
      <c r="B32" s="22"/>
      <c r="C32" s="6">
        <v>7</v>
      </c>
      <c r="D32" s="10">
        <v>0.03</v>
      </c>
      <c r="E32" s="11">
        <f t="shared" si="8"/>
        <v>41847.49908163082</v>
      </c>
      <c r="F32" s="12">
        <f t="shared" si="7"/>
        <v>688123.8868183085</v>
      </c>
    </row>
    <row r="33" spans="2:6" x14ac:dyDescent="0.3">
      <c r="B33" s="22"/>
      <c r="C33" s="6">
        <v>8</v>
      </c>
      <c r="D33" s="10">
        <v>0.03</v>
      </c>
      <c r="E33" s="11">
        <f t="shared" si="8"/>
        <v>41847.49908163082</v>
      </c>
      <c r="F33" s="12">
        <f t="shared" si="7"/>
        <v>666920.10434122686</v>
      </c>
    </row>
    <row r="34" spans="2:6" ht="14.5" thickBot="1" x14ac:dyDescent="0.35">
      <c r="B34" s="23"/>
      <c r="C34" s="13">
        <v>9</v>
      </c>
      <c r="D34" s="14">
        <v>0.03</v>
      </c>
      <c r="E34" s="15">
        <f>$F$7/(1/D34*(1-1/(1+D34)^26))</f>
        <v>41847.49908163082</v>
      </c>
      <c r="F34" s="16">
        <f>F33+F33*D34-E34</f>
        <v>645080.20838983287</v>
      </c>
    </row>
  </sheetData>
  <mergeCells count="3">
    <mergeCell ref="B2:B12"/>
    <mergeCell ref="B13:B23"/>
    <mergeCell ref="B24:B34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839C7-32F4-46BD-A2C3-CC0EC790F1F0}">
  <dimension ref="A1:O33"/>
  <sheetViews>
    <sheetView topLeftCell="B1" workbookViewId="0">
      <selection activeCell="M15" sqref="M15"/>
    </sheetView>
  </sheetViews>
  <sheetFormatPr defaultRowHeight="14" x14ac:dyDescent="0.3"/>
  <cols>
    <col min="2" max="2" width="12.6640625" customWidth="1"/>
    <col min="3" max="3" width="11.9140625" customWidth="1"/>
    <col min="4" max="4" width="12.58203125" bestFit="1" customWidth="1"/>
    <col min="5" max="5" width="12.83203125" customWidth="1"/>
    <col min="6" max="6" width="14.4140625" customWidth="1"/>
    <col min="7" max="7" width="11.5" bestFit="1" customWidth="1"/>
    <col min="8" max="8" width="14.1640625" bestFit="1" customWidth="1"/>
    <col min="9" max="9" width="11.6640625" bestFit="1" customWidth="1"/>
    <col min="10" max="10" width="16.25" customWidth="1"/>
    <col min="11" max="11" width="20" customWidth="1"/>
    <col min="12" max="12" width="18.9140625" customWidth="1"/>
    <col min="13" max="13" width="17.9140625" customWidth="1"/>
  </cols>
  <sheetData>
    <row r="1" spans="1:15" x14ac:dyDescent="0.3">
      <c r="A1" s="24" t="s">
        <v>4</v>
      </c>
      <c r="B1" s="24"/>
      <c r="C1" s="24"/>
      <c r="D1" s="24"/>
      <c r="E1" s="24"/>
      <c r="F1" s="24"/>
      <c r="G1" s="24"/>
      <c r="H1" s="24"/>
      <c r="I1" t="s">
        <v>9</v>
      </c>
      <c r="L1" t="s">
        <v>25</v>
      </c>
      <c r="M1" t="s">
        <v>24</v>
      </c>
    </row>
    <row r="2" spans="1:15" x14ac:dyDescent="0.3">
      <c r="A2" t="s">
        <v>2</v>
      </c>
      <c r="B2" t="s">
        <v>0</v>
      </c>
      <c r="C2" s="4" t="s">
        <v>1</v>
      </c>
      <c r="D2" t="s">
        <v>3</v>
      </c>
      <c r="E2" s="4" t="s">
        <v>5</v>
      </c>
      <c r="F2" s="4" t="s">
        <v>6</v>
      </c>
      <c r="G2" s="4" t="s">
        <v>7</v>
      </c>
      <c r="H2" s="5" t="s">
        <v>8</v>
      </c>
      <c r="I2" s="4" t="s">
        <v>10</v>
      </c>
      <c r="J2" t="s">
        <v>14</v>
      </c>
      <c r="K2" t="s">
        <v>15</v>
      </c>
      <c r="L2" t="s">
        <v>22</v>
      </c>
      <c r="M2" t="s">
        <v>23</v>
      </c>
    </row>
    <row r="3" spans="1:15" x14ac:dyDescent="0.3">
      <c r="A3">
        <v>0</v>
      </c>
      <c r="B3" s="2">
        <v>0.05</v>
      </c>
      <c r="C3" s="1"/>
      <c r="D3" s="1">
        <v>800000</v>
      </c>
      <c r="E3" s="1"/>
      <c r="F3" s="1">
        <v>200000</v>
      </c>
      <c r="G3" s="1">
        <v>55000</v>
      </c>
      <c r="H3" s="1"/>
      <c r="I3" s="1"/>
      <c r="J3" s="1">
        <f>-C3-E3-F3-G3+H3</f>
        <v>-255000</v>
      </c>
      <c r="K3" s="1">
        <f>-I3</f>
        <v>0</v>
      </c>
      <c r="L3" s="19">
        <f>K3-J3</f>
        <v>255000</v>
      </c>
      <c r="M3" s="1">
        <f>L3*(1+5.5%)^(9-A3)</f>
        <v>412869.03969684005</v>
      </c>
    </row>
    <row r="4" spans="1:15" x14ac:dyDescent="0.3">
      <c r="A4">
        <v>1</v>
      </c>
      <c r="B4" s="2">
        <v>0.05</v>
      </c>
      <c r="C4" s="1">
        <f>800000/(1/B4*(1-1/(1+B4)^30))</f>
        <v>52041.148064221277</v>
      </c>
      <c r="D4" s="1">
        <f>D3+D3*B4-C4</f>
        <v>787958.85193577874</v>
      </c>
      <c r="E4" s="1">
        <v>8000</v>
      </c>
      <c r="H4" s="1"/>
      <c r="I4" s="1">
        <v>40000</v>
      </c>
      <c r="J4" s="1">
        <f t="shared" ref="J4:J11" si="0">-C4-E4-F4-G4+H4</f>
        <v>-60041.148064221277</v>
      </c>
      <c r="K4" s="1">
        <f>-I4</f>
        <v>-40000</v>
      </c>
      <c r="L4" s="19">
        <f t="shared" ref="L4:L11" si="1">K4-J4</f>
        <v>20041.148064221277</v>
      </c>
      <c r="M4" s="1">
        <f t="shared" ref="M4:M12" si="2">L4*(1+5.5%)^(9-A4)</f>
        <v>30756.879679201647</v>
      </c>
    </row>
    <row r="5" spans="1:15" x14ac:dyDescent="0.3">
      <c r="A5">
        <v>2</v>
      </c>
      <c r="B5" s="2">
        <v>0.05</v>
      </c>
      <c r="C5" s="1">
        <f t="shared" ref="C5:C7" si="3">800000/(1/B5*(1-1/(1+B5)^30))</f>
        <v>52041.148064221277</v>
      </c>
      <c r="D5" s="1">
        <f t="shared" ref="D5:D12" si="4">D4+D4*B5-C5</f>
        <v>775315.64646834647</v>
      </c>
      <c r="E5" s="1">
        <f>E4*(1+$O$6)</f>
        <v>8320</v>
      </c>
      <c r="H5" s="1"/>
      <c r="I5" s="1">
        <f>I4*(1+$O$8)</f>
        <v>40800</v>
      </c>
      <c r="J5" s="1">
        <f t="shared" si="0"/>
        <v>-60361.148064221277</v>
      </c>
      <c r="K5" s="1">
        <f t="shared" ref="K5:K12" si="5">-I5</f>
        <v>-40800</v>
      </c>
      <c r="L5" s="19">
        <f t="shared" si="1"/>
        <v>19561.148064221277</v>
      </c>
      <c r="M5" s="1">
        <f t="shared" si="2"/>
        <v>28455.19445687535</v>
      </c>
    </row>
    <row r="6" spans="1:15" x14ac:dyDescent="0.3">
      <c r="A6">
        <v>3</v>
      </c>
      <c r="B6" s="2">
        <v>0.05</v>
      </c>
      <c r="C6" s="1">
        <f t="shared" si="3"/>
        <v>52041.148064221277</v>
      </c>
      <c r="D6" s="1">
        <f t="shared" si="4"/>
        <v>762040.28072754259</v>
      </c>
      <c r="E6" s="1">
        <f t="shared" ref="E6:E12" si="6">E5*(1+$O$6)</f>
        <v>8652.8000000000011</v>
      </c>
      <c r="H6" s="1"/>
      <c r="I6" s="1">
        <f t="shared" ref="I6:I12" si="7">I5*(1+$O$8)</f>
        <v>41616</v>
      </c>
      <c r="J6" s="1">
        <f t="shared" si="0"/>
        <v>-60693.94806422128</v>
      </c>
      <c r="K6" s="1">
        <f t="shared" si="5"/>
        <v>-41616</v>
      </c>
      <c r="L6" s="19">
        <f t="shared" si="1"/>
        <v>19077.94806422128</v>
      </c>
      <c r="M6" s="1">
        <f t="shared" si="2"/>
        <v>26305.491456128442</v>
      </c>
      <c r="N6" t="s">
        <v>11</v>
      </c>
      <c r="O6" s="2">
        <v>0.04</v>
      </c>
    </row>
    <row r="7" spans="1:15" x14ac:dyDescent="0.3">
      <c r="A7">
        <v>4</v>
      </c>
      <c r="B7" s="2">
        <v>0.05</v>
      </c>
      <c r="C7" s="1">
        <f t="shared" si="3"/>
        <v>52041.148064221277</v>
      </c>
      <c r="D7" s="1">
        <f t="shared" si="4"/>
        <v>748101.14669969841</v>
      </c>
      <c r="E7" s="1">
        <f t="shared" si="6"/>
        <v>8998.9120000000021</v>
      </c>
      <c r="H7" s="1"/>
      <c r="I7" s="1">
        <f t="shared" si="7"/>
        <v>42448.32</v>
      </c>
      <c r="J7" s="1">
        <f t="shared" si="0"/>
        <v>-61040.060064221281</v>
      </c>
      <c r="K7" s="1">
        <f t="shared" si="5"/>
        <v>-42448.32</v>
      </c>
      <c r="L7" s="19">
        <f t="shared" si="1"/>
        <v>18591.740064221282</v>
      </c>
      <c r="M7" s="1">
        <f t="shared" si="2"/>
        <v>24298.660713496076</v>
      </c>
      <c r="N7" t="s">
        <v>12</v>
      </c>
      <c r="O7" s="2">
        <v>0.02</v>
      </c>
    </row>
    <row r="8" spans="1:15" x14ac:dyDescent="0.3">
      <c r="A8">
        <v>5</v>
      </c>
      <c r="B8" s="2">
        <v>0.06</v>
      </c>
      <c r="C8" s="1">
        <f>$D$7/(1/B8*(1-1/(1+B8)^26))</f>
        <v>57532.229915279378</v>
      </c>
      <c r="D8" s="1">
        <f t="shared" si="4"/>
        <v>735454.98558640084</v>
      </c>
      <c r="E8" s="1">
        <f t="shared" si="6"/>
        <v>9358.8684800000028</v>
      </c>
      <c r="H8" s="1"/>
      <c r="I8" s="1">
        <f t="shared" si="7"/>
        <v>43297.286399999997</v>
      </c>
      <c r="J8" s="1">
        <f t="shared" si="0"/>
        <v>-66891.098395279376</v>
      </c>
      <c r="K8" s="1">
        <f t="shared" si="5"/>
        <v>-43297.286399999997</v>
      </c>
      <c r="L8" s="19">
        <f t="shared" si="1"/>
        <v>23593.811995279379</v>
      </c>
      <c r="M8" s="1">
        <f t="shared" si="2"/>
        <v>29228.595901963905</v>
      </c>
      <c r="N8" t="s">
        <v>13</v>
      </c>
      <c r="O8" s="2">
        <v>0.02</v>
      </c>
    </row>
    <row r="9" spans="1:15" x14ac:dyDescent="0.3">
      <c r="A9">
        <v>6</v>
      </c>
      <c r="B9" s="2">
        <v>0.06</v>
      </c>
      <c r="C9" s="1">
        <f t="shared" ref="C9:C12" si="8">$D$7/(1/B9*(1-1/(1+B9)^26))</f>
        <v>57532.229915279378</v>
      </c>
      <c r="D9" s="1">
        <f t="shared" si="4"/>
        <v>722050.05480630544</v>
      </c>
      <c r="E9" s="1">
        <f t="shared" si="6"/>
        <v>9733.2232192000029</v>
      </c>
      <c r="H9" s="1"/>
      <c r="I9" s="1">
        <f t="shared" si="7"/>
        <v>44163.232127999996</v>
      </c>
      <c r="J9" s="1">
        <f t="shared" si="0"/>
        <v>-67265.45313447938</v>
      </c>
      <c r="K9" s="1">
        <f t="shared" si="5"/>
        <v>-44163.232127999996</v>
      </c>
      <c r="L9" s="19">
        <f t="shared" si="1"/>
        <v>23102.221006479384</v>
      </c>
      <c r="M9" s="1">
        <f t="shared" si="2"/>
        <v>27127.583760202229</v>
      </c>
    </row>
    <row r="10" spans="1:15" x14ac:dyDescent="0.3">
      <c r="A10">
        <v>7</v>
      </c>
      <c r="B10" s="2">
        <v>0.06</v>
      </c>
      <c r="C10" s="1">
        <f t="shared" si="8"/>
        <v>57532.229915279378</v>
      </c>
      <c r="D10" s="1">
        <f t="shared" si="4"/>
        <v>707840.82817940437</v>
      </c>
      <c r="E10" s="1">
        <f t="shared" si="6"/>
        <v>10122.552147968003</v>
      </c>
      <c r="H10" s="1"/>
      <c r="I10" s="1">
        <f t="shared" si="7"/>
        <v>45046.496770559999</v>
      </c>
      <c r="J10" s="1">
        <f t="shared" si="0"/>
        <v>-67654.782063247374</v>
      </c>
      <c r="K10" s="1">
        <f t="shared" si="5"/>
        <v>-45046.496770559999</v>
      </c>
      <c r="L10" s="19">
        <f t="shared" si="1"/>
        <v>22608.285292687375</v>
      </c>
      <c r="M10" s="1">
        <f t="shared" si="2"/>
        <v>25163.586737893365</v>
      </c>
    </row>
    <row r="11" spans="1:15" x14ac:dyDescent="0.3">
      <c r="A11">
        <v>8</v>
      </c>
      <c r="B11" s="2">
        <v>0.06</v>
      </c>
      <c r="C11" s="1">
        <f t="shared" si="8"/>
        <v>57532.229915279378</v>
      </c>
      <c r="D11" s="1">
        <f t="shared" si="4"/>
        <v>692779.04795488925</v>
      </c>
      <c r="E11" s="1">
        <f t="shared" si="6"/>
        <v>10527.454233886723</v>
      </c>
      <c r="H11" s="1"/>
      <c r="I11" s="1">
        <f t="shared" si="7"/>
        <v>45947.4267059712</v>
      </c>
      <c r="J11" s="1">
        <f t="shared" si="0"/>
        <v>-68059.684149166103</v>
      </c>
      <c r="K11" s="1">
        <f t="shared" si="5"/>
        <v>-45947.4267059712</v>
      </c>
      <c r="L11" s="19">
        <f t="shared" si="1"/>
        <v>22112.257443194903</v>
      </c>
      <c r="M11" s="1">
        <f t="shared" si="2"/>
        <v>23328.431602570621</v>
      </c>
    </row>
    <row r="12" spans="1:15" x14ac:dyDescent="0.3">
      <c r="A12">
        <v>9</v>
      </c>
      <c r="B12" s="2">
        <v>0.06</v>
      </c>
      <c r="C12" s="1">
        <f t="shared" si="8"/>
        <v>57532.229915279378</v>
      </c>
      <c r="D12" s="1">
        <f t="shared" si="4"/>
        <v>676813.5609169032</v>
      </c>
      <c r="E12" s="1">
        <f t="shared" si="6"/>
        <v>10948.552403242193</v>
      </c>
      <c r="H12" s="1">
        <f>1000000*(1+O7)^9</f>
        <v>1195092.5686223109</v>
      </c>
      <c r="I12" s="1">
        <f t="shared" si="7"/>
        <v>46866.375240090623</v>
      </c>
      <c r="J12" s="1">
        <f>-C12-E12-F12-G12+H12-D12</f>
        <v>449798.22538688616</v>
      </c>
      <c r="K12" s="1">
        <f t="shared" si="5"/>
        <v>-46866.375240090623</v>
      </c>
      <c r="L12" s="19">
        <f>K12-J12</f>
        <v>-496664.60062697681</v>
      </c>
      <c r="M12" s="1">
        <f t="shared" si="2"/>
        <v>-496664.60062697681</v>
      </c>
    </row>
    <row r="13" spans="1:15" x14ac:dyDescent="0.3">
      <c r="B13" s="2"/>
      <c r="C13" s="1"/>
      <c r="D13" s="1"/>
      <c r="E13" s="1"/>
      <c r="H13" s="1"/>
      <c r="I13" s="1"/>
      <c r="J13" s="1"/>
      <c r="K13" s="1"/>
      <c r="L13" s="1"/>
      <c r="M13" s="1"/>
    </row>
    <row r="14" spans="1:15" x14ac:dyDescent="0.3">
      <c r="B14" s="2"/>
      <c r="C14" s="1"/>
      <c r="D14" s="1">
        <f>D11*1.06</f>
        <v>734345.79083218263</v>
      </c>
      <c r="E14" s="1"/>
      <c r="H14" s="1"/>
      <c r="I14" s="1"/>
      <c r="J14" s="1"/>
      <c r="K14" s="1"/>
      <c r="M14" t="s">
        <v>21</v>
      </c>
    </row>
    <row r="15" spans="1:15" x14ac:dyDescent="0.3">
      <c r="B15" s="2"/>
      <c r="C15" s="1"/>
      <c r="D15" s="1"/>
      <c r="E15" s="1"/>
      <c r="H15" s="1"/>
      <c r="I15" s="1"/>
      <c r="J15" s="1"/>
      <c r="K15" s="1"/>
      <c r="M15" s="19">
        <f>SUM(M3:M12)</f>
        <v>130868.86337819486</v>
      </c>
    </row>
    <row r="16" spans="1:15" x14ac:dyDescent="0.3">
      <c r="B16" s="2"/>
      <c r="C16" s="1"/>
      <c r="D16" s="1"/>
      <c r="E16" s="1"/>
      <c r="H16" s="1"/>
      <c r="I16" s="1"/>
      <c r="J16" s="1"/>
      <c r="K16" s="1"/>
    </row>
    <row r="17" spans="2:11" x14ac:dyDescent="0.3">
      <c r="B17" s="2"/>
      <c r="C17" s="1"/>
      <c r="D17" s="1"/>
      <c r="E17" s="1"/>
      <c r="H17" s="1"/>
      <c r="I17" s="1"/>
      <c r="J17" s="1"/>
      <c r="K17" s="1"/>
    </row>
    <row r="18" spans="2:11" x14ac:dyDescent="0.3">
      <c r="B18" s="2"/>
      <c r="C18" s="1"/>
      <c r="D18" s="1"/>
      <c r="E18" s="1"/>
      <c r="H18" s="1"/>
      <c r="I18" s="1"/>
      <c r="J18" s="1"/>
      <c r="K18" s="1"/>
    </row>
    <row r="19" spans="2:11" x14ac:dyDescent="0.3">
      <c r="B19" s="2"/>
      <c r="C19" s="1"/>
      <c r="D19" s="1"/>
      <c r="E19" s="1"/>
      <c r="H19" s="1"/>
      <c r="I19" s="1"/>
      <c r="J19" s="1"/>
      <c r="K19" s="1"/>
    </row>
    <row r="20" spans="2:11" x14ac:dyDescent="0.3">
      <c r="B20" s="2"/>
      <c r="C20" s="1"/>
      <c r="D20" s="1"/>
      <c r="E20" s="1"/>
      <c r="H20" s="1"/>
      <c r="I20" s="1"/>
      <c r="J20" s="1"/>
      <c r="K20" s="1"/>
    </row>
    <row r="21" spans="2:11" x14ac:dyDescent="0.3">
      <c r="B21" s="2"/>
      <c r="C21" s="1"/>
      <c r="D21" s="1"/>
      <c r="E21" s="1"/>
      <c r="H21" s="1"/>
      <c r="I21" s="1"/>
      <c r="J21" s="1"/>
      <c r="K21" s="1"/>
    </row>
    <row r="22" spans="2:11" x14ac:dyDescent="0.3">
      <c r="B22" s="2"/>
      <c r="C22" s="1"/>
      <c r="D22" s="1"/>
      <c r="E22" s="1"/>
      <c r="H22" s="1"/>
      <c r="I22" s="1"/>
      <c r="J22" s="1"/>
      <c r="K22" s="1"/>
    </row>
    <row r="23" spans="2:11" x14ac:dyDescent="0.3">
      <c r="B23" s="2"/>
      <c r="C23" s="1"/>
      <c r="D23" s="1"/>
      <c r="E23" s="1"/>
      <c r="H23" s="1"/>
      <c r="I23" s="1"/>
      <c r="J23" s="1"/>
      <c r="K23" s="1"/>
    </row>
    <row r="24" spans="2:11" x14ac:dyDescent="0.3">
      <c r="B24" s="2"/>
      <c r="C24" s="1"/>
      <c r="D24" s="1"/>
      <c r="E24" s="1"/>
      <c r="H24" s="1"/>
      <c r="I24" s="1"/>
      <c r="J24" s="1"/>
      <c r="K24" s="1"/>
    </row>
    <row r="25" spans="2:11" x14ac:dyDescent="0.3">
      <c r="B25" s="2"/>
      <c r="C25" s="1"/>
      <c r="D25" s="1"/>
      <c r="E25" s="1"/>
      <c r="H25" s="1"/>
      <c r="I25" s="1"/>
      <c r="J25" s="1"/>
      <c r="K25" s="1"/>
    </row>
    <row r="26" spans="2:11" x14ac:dyDescent="0.3">
      <c r="B26" s="2"/>
      <c r="C26" s="1"/>
      <c r="D26" s="1"/>
      <c r="E26" s="1"/>
      <c r="H26" s="1"/>
      <c r="I26" s="1"/>
      <c r="J26" s="1"/>
      <c r="K26" s="1"/>
    </row>
    <row r="27" spans="2:11" x14ac:dyDescent="0.3">
      <c r="B27" s="2"/>
      <c r="C27" s="1"/>
      <c r="D27" s="1"/>
      <c r="E27" s="1"/>
      <c r="H27" s="1"/>
      <c r="I27" s="1"/>
      <c r="J27" s="1"/>
      <c r="K27" s="1"/>
    </row>
    <row r="28" spans="2:11" x14ac:dyDescent="0.3">
      <c r="B28" s="2"/>
      <c r="C28" s="1"/>
      <c r="D28" s="1"/>
      <c r="E28" s="1"/>
      <c r="H28" s="1"/>
      <c r="I28" s="1"/>
      <c r="J28" s="1"/>
      <c r="K28" s="1"/>
    </row>
    <row r="29" spans="2:11" x14ac:dyDescent="0.3">
      <c r="B29" s="2"/>
      <c r="C29" s="1"/>
      <c r="D29" s="1"/>
      <c r="E29" s="1"/>
      <c r="H29" s="1"/>
      <c r="I29" s="1"/>
      <c r="J29" s="1"/>
      <c r="K29" s="1"/>
    </row>
    <row r="30" spans="2:11" x14ac:dyDescent="0.3">
      <c r="B30" s="2"/>
      <c r="C30" s="1"/>
      <c r="D30" s="1"/>
      <c r="E30" s="1"/>
      <c r="H30" s="1"/>
      <c r="I30" s="1"/>
      <c r="J30" s="1"/>
      <c r="K30" s="1"/>
    </row>
    <row r="31" spans="2:11" x14ac:dyDescent="0.3">
      <c r="B31" s="2"/>
      <c r="C31" s="1"/>
      <c r="D31" s="1"/>
      <c r="E31" s="1"/>
      <c r="H31" s="1"/>
      <c r="I31" s="1"/>
      <c r="J31" s="1"/>
      <c r="K31" s="1"/>
    </row>
    <row r="32" spans="2:11" x14ac:dyDescent="0.3">
      <c r="B32" s="2"/>
      <c r="C32" s="1"/>
      <c r="D32" s="1"/>
      <c r="E32" s="1"/>
      <c r="H32" s="1"/>
      <c r="I32" s="1"/>
      <c r="J32" s="1"/>
      <c r="K32" s="1"/>
    </row>
    <row r="33" spans="2:11" x14ac:dyDescent="0.3">
      <c r="B33" s="2"/>
      <c r="C33" s="1"/>
      <c r="D33" s="1"/>
      <c r="E33" s="1"/>
      <c r="H33" s="1"/>
      <c r="I33" s="1"/>
      <c r="J33" s="1"/>
      <c r="K33" s="1"/>
    </row>
  </sheetData>
  <mergeCells count="1">
    <mergeCell ref="A1:H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B7483-1430-4182-BE45-CCE4AFC2738D}">
  <dimension ref="A1:O33"/>
  <sheetViews>
    <sheetView topLeftCell="F1" workbookViewId="0">
      <selection activeCell="M15" sqref="M15"/>
    </sheetView>
  </sheetViews>
  <sheetFormatPr defaultRowHeight="14" x14ac:dyDescent="0.3"/>
  <cols>
    <col min="2" max="2" width="12.6640625" customWidth="1"/>
    <col min="3" max="3" width="11.9140625" customWidth="1"/>
    <col min="4" max="4" width="12.58203125" bestFit="1" customWidth="1"/>
    <col min="5" max="5" width="12.83203125" customWidth="1"/>
    <col min="6" max="6" width="14.4140625" customWidth="1"/>
    <col min="7" max="7" width="11.5" bestFit="1" customWidth="1"/>
    <col min="8" max="8" width="14.1640625" bestFit="1" customWidth="1"/>
    <col min="9" max="9" width="11.6640625" bestFit="1" customWidth="1"/>
    <col min="10" max="10" width="16.25" customWidth="1"/>
    <col min="11" max="11" width="20" customWidth="1"/>
    <col min="12" max="12" width="18.75" customWidth="1"/>
    <col min="13" max="13" width="17.9140625" customWidth="1"/>
    <col min="14" max="14" width="20.08203125" customWidth="1"/>
  </cols>
  <sheetData>
    <row r="1" spans="1:15" x14ac:dyDescent="0.3">
      <c r="A1" s="24" t="s">
        <v>4</v>
      </c>
      <c r="B1" s="24"/>
      <c r="C1" s="24"/>
      <c r="D1" s="24"/>
      <c r="E1" s="24"/>
      <c r="F1" s="24"/>
      <c r="G1" s="24"/>
      <c r="H1" s="24"/>
      <c r="I1" t="s">
        <v>9</v>
      </c>
      <c r="L1" t="s">
        <v>25</v>
      </c>
      <c r="M1" t="s">
        <v>24</v>
      </c>
    </row>
    <row r="2" spans="1:15" x14ac:dyDescent="0.3">
      <c r="A2" t="s">
        <v>2</v>
      </c>
      <c r="B2" t="s">
        <v>0</v>
      </c>
      <c r="C2" s="4" t="s">
        <v>1</v>
      </c>
      <c r="D2" t="s">
        <v>3</v>
      </c>
      <c r="E2" s="4" t="s">
        <v>5</v>
      </c>
      <c r="F2" s="4" t="s">
        <v>6</v>
      </c>
      <c r="G2" s="4" t="s">
        <v>7</v>
      </c>
      <c r="H2" s="5" t="s">
        <v>8</v>
      </c>
      <c r="I2" s="4" t="s">
        <v>10</v>
      </c>
      <c r="J2" t="s">
        <v>14</v>
      </c>
      <c r="K2" t="s">
        <v>15</v>
      </c>
      <c r="L2" t="s">
        <v>22</v>
      </c>
      <c r="M2" t="s">
        <v>23</v>
      </c>
    </row>
    <row r="3" spans="1:15" x14ac:dyDescent="0.3">
      <c r="A3">
        <v>0</v>
      </c>
      <c r="B3" s="3">
        <v>0.05</v>
      </c>
      <c r="C3" s="1"/>
      <c r="D3" s="1">
        <v>800000</v>
      </c>
      <c r="E3" s="1"/>
      <c r="F3" s="1">
        <v>200000</v>
      </c>
      <c r="G3" s="1">
        <v>55000</v>
      </c>
      <c r="H3" s="1"/>
      <c r="I3" s="1"/>
      <c r="J3" s="1">
        <f>-C3-E3-F3-G3+H3</f>
        <v>-255000</v>
      </c>
      <c r="K3" s="1">
        <f>-I3</f>
        <v>0</v>
      </c>
      <c r="L3" s="19">
        <f>K3-J3</f>
        <v>255000</v>
      </c>
      <c r="M3" s="1">
        <f>L3*(1+5.5%)^(9-A3)</f>
        <v>412869.03969684005</v>
      </c>
    </row>
    <row r="4" spans="1:15" x14ac:dyDescent="0.3">
      <c r="A4">
        <v>1</v>
      </c>
      <c r="B4" s="3">
        <v>0.05</v>
      </c>
      <c r="C4" s="1">
        <f>800000/(1/B4*(1-1/(1+B4)^30))</f>
        <v>52041.148064221277</v>
      </c>
      <c r="D4" s="1">
        <f>D3+D3*B4-C4</f>
        <v>787958.85193577874</v>
      </c>
      <c r="E4" s="1">
        <v>8000</v>
      </c>
      <c r="H4" s="1"/>
      <c r="I4" s="1">
        <v>40000</v>
      </c>
      <c r="J4" s="1">
        <f t="shared" ref="J4:J11" si="0">-C4-E4-F4-G4+H4</f>
        <v>-60041.148064221277</v>
      </c>
      <c r="K4" s="1">
        <f>-I4</f>
        <v>-40000</v>
      </c>
      <c r="L4" s="19">
        <f t="shared" ref="L4:L12" si="1">K4-J4</f>
        <v>20041.148064221277</v>
      </c>
      <c r="M4" s="1">
        <f t="shared" ref="M4:M12" si="2">L4*(1+5.5%)^(9-A4)</f>
        <v>30756.879679201647</v>
      </c>
    </row>
    <row r="5" spans="1:15" x14ac:dyDescent="0.3">
      <c r="A5">
        <v>2</v>
      </c>
      <c r="B5" s="3">
        <v>0.05</v>
      </c>
      <c r="C5" s="1">
        <f t="shared" ref="C5:C7" si="3">800000/(1/B5*(1-1/(1+B5)^30))</f>
        <v>52041.148064221277</v>
      </c>
      <c r="D5" s="1">
        <f t="shared" ref="D5:D12" si="4">D4+D4*B5-C5</f>
        <v>775315.64646834647</v>
      </c>
      <c r="E5" s="1">
        <f>E4*(1+$O$6)</f>
        <v>8320</v>
      </c>
      <c r="H5" s="1"/>
      <c r="I5" s="1">
        <f>I4*(1+$O$8)</f>
        <v>41200</v>
      </c>
      <c r="J5" s="1">
        <f t="shared" si="0"/>
        <v>-60361.148064221277</v>
      </c>
      <c r="K5" s="1">
        <f t="shared" ref="K5:K12" si="5">-I5</f>
        <v>-41200</v>
      </c>
      <c r="L5" s="19">
        <f t="shared" si="1"/>
        <v>19161.148064221277</v>
      </c>
      <c r="M5" s="1">
        <f t="shared" si="2"/>
        <v>27873.32279242183</v>
      </c>
    </row>
    <row r="6" spans="1:15" x14ac:dyDescent="0.3">
      <c r="A6">
        <v>3</v>
      </c>
      <c r="B6" s="3">
        <v>0.05</v>
      </c>
      <c r="C6" s="1">
        <f t="shared" si="3"/>
        <v>52041.148064221277</v>
      </c>
      <c r="D6" s="1">
        <f t="shared" si="4"/>
        <v>762040.28072754259</v>
      </c>
      <c r="E6" s="1">
        <f t="shared" ref="E6:E12" si="6">E5*(1+$O$6)</f>
        <v>8652.8000000000011</v>
      </c>
      <c r="H6" s="1"/>
      <c r="I6" s="1">
        <f t="shared" ref="I6:I12" si="7">I5*(1+$O$8)</f>
        <v>42436</v>
      </c>
      <c r="J6" s="1">
        <f t="shared" si="0"/>
        <v>-60693.94806422128</v>
      </c>
      <c r="K6" s="1">
        <f t="shared" si="5"/>
        <v>-42436</v>
      </c>
      <c r="L6" s="19">
        <f t="shared" si="1"/>
        <v>18257.94806422128</v>
      </c>
      <c r="M6" s="1">
        <f t="shared" si="2"/>
        <v>25174.840354583692</v>
      </c>
      <c r="N6" t="s">
        <v>11</v>
      </c>
      <c r="O6" s="3">
        <v>0.04</v>
      </c>
    </row>
    <row r="7" spans="1:15" x14ac:dyDescent="0.3">
      <c r="A7">
        <v>4</v>
      </c>
      <c r="B7" s="3">
        <v>0.05</v>
      </c>
      <c r="C7" s="1">
        <f t="shared" si="3"/>
        <v>52041.148064221277</v>
      </c>
      <c r="D7" s="1">
        <f t="shared" si="4"/>
        <v>748101.14669969841</v>
      </c>
      <c r="E7" s="1">
        <f t="shared" si="6"/>
        <v>8998.9120000000021</v>
      </c>
      <c r="H7" s="1"/>
      <c r="I7" s="1">
        <f t="shared" si="7"/>
        <v>43709.08</v>
      </c>
      <c r="J7" s="1">
        <f t="shared" si="0"/>
        <v>-61040.060064221281</v>
      </c>
      <c r="K7" s="1">
        <f t="shared" si="5"/>
        <v>-43709.08</v>
      </c>
      <c r="L7" s="19">
        <f t="shared" si="1"/>
        <v>17330.980064221279</v>
      </c>
      <c r="M7" s="1">
        <f t="shared" si="2"/>
        <v>22650.897815815388</v>
      </c>
      <c r="N7" t="s">
        <v>12</v>
      </c>
      <c r="O7" s="3">
        <v>3.5000000000000003E-2</v>
      </c>
    </row>
    <row r="8" spans="1:15" x14ac:dyDescent="0.3">
      <c r="A8">
        <v>5</v>
      </c>
      <c r="B8" s="3">
        <v>3.5000000000000003E-2</v>
      </c>
      <c r="C8" s="1">
        <f>$D$7/(1/B8*(1-1/(1+B8)^26))</f>
        <v>44291.624890205567</v>
      </c>
      <c r="D8" s="1">
        <f t="shared" si="4"/>
        <v>729993.06194398226</v>
      </c>
      <c r="E8" s="1">
        <f t="shared" si="6"/>
        <v>9358.8684800000028</v>
      </c>
      <c r="H8" s="1"/>
      <c r="I8" s="1">
        <f t="shared" si="7"/>
        <v>45020.352400000003</v>
      </c>
      <c r="J8" s="1">
        <f t="shared" si="0"/>
        <v>-53650.493370205571</v>
      </c>
      <c r="K8" s="1">
        <f t="shared" si="5"/>
        <v>-45020.352400000003</v>
      </c>
      <c r="L8" s="19">
        <f t="shared" si="1"/>
        <v>8630.140970205568</v>
      </c>
      <c r="M8" s="1">
        <f t="shared" si="2"/>
        <v>10691.23137225941</v>
      </c>
      <c r="N8" t="s">
        <v>13</v>
      </c>
      <c r="O8" s="3">
        <v>0.03</v>
      </c>
    </row>
    <row r="9" spans="1:15" x14ac:dyDescent="0.3">
      <c r="A9">
        <v>6</v>
      </c>
      <c r="B9" s="3">
        <v>3.5000000000000003E-2</v>
      </c>
      <c r="C9" s="1">
        <f t="shared" ref="C9:C12" si="8">$D$7/(1/B9*(1-1/(1+B9)^26))</f>
        <v>44291.624890205567</v>
      </c>
      <c r="D9" s="1">
        <f t="shared" si="4"/>
        <v>711251.19422181603</v>
      </c>
      <c r="E9" s="1">
        <f t="shared" si="6"/>
        <v>9733.2232192000029</v>
      </c>
      <c r="H9" s="1"/>
      <c r="I9" s="1">
        <f t="shared" si="7"/>
        <v>46370.962972000001</v>
      </c>
      <c r="J9" s="1">
        <f t="shared" si="0"/>
        <v>-54024.848109405568</v>
      </c>
      <c r="K9" s="1">
        <f t="shared" si="5"/>
        <v>-46370.962972000001</v>
      </c>
      <c r="L9" s="19">
        <f t="shared" si="1"/>
        <v>7653.8851374055666</v>
      </c>
      <c r="M9" s="1">
        <f t="shared" si="2"/>
        <v>8987.5086078391741</v>
      </c>
    </row>
    <row r="10" spans="1:15" x14ac:dyDescent="0.3">
      <c r="A10">
        <v>7</v>
      </c>
      <c r="B10" s="3">
        <v>3.5000000000000003E-2</v>
      </c>
      <c r="C10" s="1">
        <f t="shared" si="8"/>
        <v>44291.624890205567</v>
      </c>
      <c r="D10" s="1">
        <f t="shared" si="4"/>
        <v>691853.36112937401</v>
      </c>
      <c r="E10" s="1">
        <f t="shared" si="6"/>
        <v>10122.552147968003</v>
      </c>
      <c r="H10" s="1"/>
      <c r="I10" s="1">
        <f t="shared" si="7"/>
        <v>47762.091861159999</v>
      </c>
      <c r="J10" s="1">
        <f t="shared" si="0"/>
        <v>-54414.17703817357</v>
      </c>
      <c r="K10" s="1">
        <f t="shared" si="5"/>
        <v>-47762.091861159999</v>
      </c>
      <c r="L10" s="19">
        <f t="shared" si="1"/>
        <v>6652.0851770135705</v>
      </c>
      <c r="M10" s="1">
        <f t="shared" si="2"/>
        <v>7403.9371041455288</v>
      </c>
    </row>
    <row r="11" spans="1:15" x14ac:dyDescent="0.3">
      <c r="A11">
        <v>8</v>
      </c>
      <c r="B11" s="3">
        <v>3.5000000000000003E-2</v>
      </c>
      <c r="C11" s="1">
        <f t="shared" si="8"/>
        <v>44291.624890205567</v>
      </c>
      <c r="D11" s="1">
        <f t="shared" si="4"/>
        <v>671776.60387869657</v>
      </c>
      <c r="E11" s="1">
        <f t="shared" si="6"/>
        <v>10527.454233886723</v>
      </c>
      <c r="H11" s="1"/>
      <c r="I11" s="1">
        <f t="shared" si="7"/>
        <v>49194.954616994801</v>
      </c>
      <c r="J11" s="1">
        <f t="shared" si="0"/>
        <v>-54819.079124092292</v>
      </c>
      <c r="K11" s="1">
        <f t="shared" si="5"/>
        <v>-49194.954616994801</v>
      </c>
      <c r="L11" s="19">
        <f t="shared" si="1"/>
        <v>5624.124507097491</v>
      </c>
      <c r="M11" s="1">
        <f t="shared" si="2"/>
        <v>5933.4513549878529</v>
      </c>
    </row>
    <row r="12" spans="1:15" x14ac:dyDescent="0.3">
      <c r="A12">
        <v>9</v>
      </c>
      <c r="B12" s="3">
        <v>3.5000000000000003E-2</v>
      </c>
      <c r="C12" s="1">
        <f t="shared" si="8"/>
        <v>44291.624890205567</v>
      </c>
      <c r="D12" s="1">
        <f t="shared" si="4"/>
        <v>650997.16012424533</v>
      </c>
      <c r="E12" s="1">
        <f t="shared" si="6"/>
        <v>10948.552403242193</v>
      </c>
      <c r="H12" s="1">
        <f>1000000*(1+O7)^9</f>
        <v>1362897.3532571218</v>
      </c>
      <c r="I12" s="1">
        <f t="shared" si="7"/>
        <v>50670.803255504645</v>
      </c>
      <c r="J12" s="1">
        <f>-C12-D12-E12-F12-G12+H12</f>
        <v>656660.01583942864</v>
      </c>
      <c r="K12" s="1">
        <f t="shared" si="5"/>
        <v>-50670.803255504645</v>
      </c>
      <c r="L12" s="19">
        <f t="shared" si="1"/>
        <v>-707330.81909493334</v>
      </c>
      <c r="M12" s="1">
        <f t="shared" si="2"/>
        <v>-707330.81909493334</v>
      </c>
    </row>
    <row r="13" spans="1:15" x14ac:dyDescent="0.3">
      <c r="B13" s="2"/>
      <c r="C13" s="1"/>
      <c r="D13" s="1"/>
      <c r="E13" s="1"/>
      <c r="H13" s="1"/>
      <c r="I13" s="1"/>
      <c r="J13" s="1"/>
      <c r="K13" s="1"/>
      <c r="L13" s="1"/>
      <c r="M13" s="1"/>
    </row>
    <row r="14" spans="1:15" x14ac:dyDescent="0.3">
      <c r="B14" s="2"/>
      <c r="C14" s="1"/>
      <c r="D14" s="1"/>
      <c r="E14" s="1"/>
      <c r="H14" s="1"/>
      <c r="I14" s="1"/>
      <c r="J14" s="1"/>
      <c r="K14" s="1"/>
      <c r="M14" t="s">
        <v>21</v>
      </c>
    </row>
    <row r="15" spans="1:15" x14ac:dyDescent="0.3">
      <c r="B15" s="2"/>
      <c r="C15" s="1"/>
      <c r="D15" s="1"/>
      <c r="E15" s="1"/>
      <c r="H15" s="1"/>
      <c r="I15" s="1"/>
      <c r="J15" s="1"/>
      <c r="K15" s="1"/>
      <c r="M15" s="19">
        <f>SUM(M3:M12)</f>
        <v>-154989.71031683881</v>
      </c>
    </row>
    <row r="16" spans="1:15" x14ac:dyDescent="0.3">
      <c r="B16" s="2"/>
      <c r="C16" s="1"/>
      <c r="D16" s="1"/>
      <c r="E16" s="1"/>
      <c r="H16" s="1"/>
      <c r="I16" s="1"/>
      <c r="J16" s="1"/>
      <c r="K16" s="1"/>
    </row>
    <row r="17" spans="2:11" x14ac:dyDescent="0.3">
      <c r="B17" s="2"/>
      <c r="C17" s="1"/>
      <c r="D17" s="1"/>
      <c r="E17" s="1"/>
      <c r="H17" s="1"/>
      <c r="I17" s="1"/>
      <c r="J17" s="1"/>
      <c r="K17" s="1"/>
    </row>
    <row r="18" spans="2:11" x14ac:dyDescent="0.3">
      <c r="B18" s="2"/>
      <c r="C18" s="1"/>
      <c r="D18" s="1"/>
      <c r="E18" s="1"/>
      <c r="H18" s="1"/>
      <c r="I18" s="1"/>
      <c r="J18" s="1"/>
      <c r="K18" s="1"/>
    </row>
    <row r="19" spans="2:11" x14ac:dyDescent="0.3">
      <c r="B19" s="2"/>
      <c r="C19" s="1"/>
      <c r="D19" s="1"/>
      <c r="E19" s="1"/>
      <c r="H19" s="1"/>
      <c r="I19" s="1"/>
      <c r="J19" s="1"/>
      <c r="K19" s="1"/>
    </row>
    <row r="20" spans="2:11" x14ac:dyDescent="0.3">
      <c r="B20" s="2"/>
      <c r="C20" s="1"/>
      <c r="D20" s="1"/>
      <c r="E20" s="1"/>
      <c r="H20" s="1"/>
      <c r="I20" s="1"/>
      <c r="J20" s="1"/>
      <c r="K20" s="1"/>
    </row>
    <row r="21" spans="2:11" x14ac:dyDescent="0.3">
      <c r="B21" s="2"/>
      <c r="C21" s="1"/>
      <c r="D21" s="1"/>
      <c r="E21" s="1"/>
      <c r="H21" s="1"/>
      <c r="I21" s="1"/>
      <c r="J21" s="1"/>
      <c r="K21" s="1"/>
    </row>
    <row r="22" spans="2:11" x14ac:dyDescent="0.3">
      <c r="B22" s="2"/>
      <c r="C22" s="1"/>
      <c r="D22" s="1"/>
      <c r="E22" s="1"/>
      <c r="H22" s="1"/>
      <c r="I22" s="1"/>
      <c r="J22" s="1"/>
      <c r="K22" s="1"/>
    </row>
    <row r="23" spans="2:11" x14ac:dyDescent="0.3">
      <c r="B23" s="2"/>
      <c r="C23" s="1"/>
      <c r="D23" s="1"/>
      <c r="E23" s="1"/>
      <c r="H23" s="1"/>
      <c r="I23" s="1"/>
      <c r="J23" s="1"/>
      <c r="K23" s="1"/>
    </row>
    <row r="24" spans="2:11" x14ac:dyDescent="0.3">
      <c r="B24" s="2"/>
      <c r="C24" s="1"/>
      <c r="D24" s="1"/>
      <c r="E24" s="1"/>
      <c r="H24" s="1"/>
      <c r="I24" s="1"/>
      <c r="J24" s="1"/>
      <c r="K24" s="1"/>
    </row>
    <row r="25" spans="2:11" x14ac:dyDescent="0.3">
      <c r="B25" s="2"/>
      <c r="C25" s="1"/>
      <c r="D25" s="1"/>
      <c r="E25" s="1"/>
      <c r="H25" s="1"/>
      <c r="I25" s="1"/>
      <c r="J25" s="1"/>
      <c r="K25" s="1"/>
    </row>
    <row r="26" spans="2:11" x14ac:dyDescent="0.3">
      <c r="B26" s="2"/>
      <c r="C26" s="1"/>
      <c r="D26" s="1"/>
      <c r="E26" s="1"/>
      <c r="H26" s="1"/>
      <c r="I26" s="1"/>
      <c r="J26" s="1"/>
      <c r="K26" s="1"/>
    </row>
    <row r="27" spans="2:11" x14ac:dyDescent="0.3">
      <c r="B27" s="2"/>
      <c r="C27" s="1"/>
      <c r="D27" s="1"/>
      <c r="E27" s="1"/>
      <c r="H27" s="1"/>
      <c r="I27" s="1"/>
      <c r="J27" s="1"/>
      <c r="K27" s="1"/>
    </row>
    <row r="28" spans="2:11" x14ac:dyDescent="0.3">
      <c r="B28" s="2"/>
      <c r="C28" s="1"/>
      <c r="D28" s="1"/>
      <c r="E28" s="1"/>
      <c r="H28" s="1"/>
      <c r="I28" s="1"/>
      <c r="J28" s="1"/>
      <c r="K28" s="1"/>
    </row>
    <row r="29" spans="2:11" x14ac:dyDescent="0.3">
      <c r="B29" s="2"/>
      <c r="C29" s="1"/>
      <c r="D29" s="1"/>
      <c r="E29" s="1"/>
      <c r="H29" s="1"/>
      <c r="I29" s="1"/>
      <c r="J29" s="1"/>
      <c r="K29" s="1"/>
    </row>
    <row r="30" spans="2:11" x14ac:dyDescent="0.3">
      <c r="B30" s="2"/>
      <c r="C30" s="1"/>
      <c r="D30" s="1"/>
      <c r="E30" s="1"/>
      <c r="H30" s="1"/>
      <c r="I30" s="1"/>
      <c r="J30" s="1"/>
      <c r="K30" s="1"/>
    </row>
    <row r="31" spans="2:11" x14ac:dyDescent="0.3">
      <c r="B31" s="2"/>
      <c r="C31" s="1"/>
      <c r="D31" s="1"/>
      <c r="E31" s="1"/>
      <c r="H31" s="1"/>
      <c r="I31" s="1"/>
      <c r="J31" s="1"/>
      <c r="K31" s="1"/>
    </row>
    <row r="32" spans="2:11" x14ac:dyDescent="0.3">
      <c r="B32" s="2"/>
      <c r="C32" s="1"/>
      <c r="D32" s="1"/>
      <c r="E32" s="1"/>
      <c r="H32" s="1"/>
      <c r="I32" s="1"/>
      <c r="J32" s="1"/>
      <c r="K32" s="1"/>
    </row>
    <row r="33" spans="2:11" x14ac:dyDescent="0.3">
      <c r="B33" s="2"/>
      <c r="C33" s="1"/>
      <c r="D33" s="1"/>
      <c r="E33" s="1"/>
      <c r="H33" s="1"/>
      <c r="I33" s="1"/>
      <c r="J33" s="1"/>
      <c r="K33" s="1"/>
    </row>
  </sheetData>
  <mergeCells count="1">
    <mergeCell ref="A1:H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F9D9E-2ACE-41F1-892C-B5EAA57FA477}">
  <dimension ref="A1:O33"/>
  <sheetViews>
    <sheetView topLeftCell="C1" workbookViewId="0">
      <selection activeCell="K21" sqref="K21"/>
    </sheetView>
  </sheetViews>
  <sheetFormatPr defaultRowHeight="14" x14ac:dyDescent="0.3"/>
  <cols>
    <col min="2" max="2" width="12.6640625" customWidth="1"/>
    <col min="3" max="3" width="11.9140625" customWidth="1"/>
    <col min="4" max="4" width="12.58203125" bestFit="1" customWidth="1"/>
    <col min="5" max="5" width="12.83203125" customWidth="1"/>
    <col min="6" max="6" width="14.4140625" customWidth="1"/>
    <col min="7" max="7" width="11.5" bestFit="1" customWidth="1"/>
    <col min="8" max="8" width="14.1640625" bestFit="1" customWidth="1"/>
    <col min="9" max="9" width="11.6640625" bestFit="1" customWidth="1"/>
    <col min="10" max="10" width="16.25" customWidth="1"/>
    <col min="11" max="11" width="20" customWidth="1"/>
    <col min="12" max="12" width="18.6640625" customWidth="1"/>
    <col min="13" max="13" width="14.33203125" customWidth="1"/>
    <col min="14" max="14" width="17.9140625" customWidth="1"/>
  </cols>
  <sheetData>
    <row r="1" spans="1:15" x14ac:dyDescent="0.3">
      <c r="A1" s="24" t="s">
        <v>4</v>
      </c>
      <c r="B1" s="24"/>
      <c r="C1" s="24"/>
      <c r="D1" s="24"/>
      <c r="E1" s="24"/>
      <c r="F1" s="24"/>
      <c r="G1" s="24"/>
      <c r="H1" s="24"/>
      <c r="I1" t="s">
        <v>9</v>
      </c>
      <c r="L1" t="s">
        <v>25</v>
      </c>
      <c r="M1" t="s">
        <v>24</v>
      </c>
    </row>
    <row r="2" spans="1:15" x14ac:dyDescent="0.3">
      <c r="A2" t="s">
        <v>2</v>
      </c>
      <c r="B2" t="s">
        <v>0</v>
      </c>
      <c r="C2" s="4" t="s">
        <v>1</v>
      </c>
      <c r="D2" t="s">
        <v>3</v>
      </c>
      <c r="E2" s="4" t="s">
        <v>5</v>
      </c>
      <c r="F2" s="4" t="s">
        <v>6</v>
      </c>
      <c r="G2" s="4" t="s">
        <v>7</v>
      </c>
      <c r="H2" s="5" t="s">
        <v>8</v>
      </c>
      <c r="I2" s="4" t="s">
        <v>10</v>
      </c>
      <c r="J2" t="s">
        <v>14</v>
      </c>
      <c r="K2" t="s">
        <v>15</v>
      </c>
      <c r="L2" t="s">
        <v>22</v>
      </c>
      <c r="M2" t="s">
        <v>23</v>
      </c>
    </row>
    <row r="3" spans="1:15" x14ac:dyDescent="0.3">
      <c r="A3">
        <v>0</v>
      </c>
      <c r="B3" s="3">
        <v>0.05</v>
      </c>
      <c r="C3" s="1"/>
      <c r="D3" s="1">
        <v>800000</v>
      </c>
      <c r="E3" s="1"/>
      <c r="F3" s="1">
        <v>200000</v>
      </c>
      <c r="G3" s="1">
        <v>55000</v>
      </c>
      <c r="H3" s="1"/>
      <c r="I3" s="1"/>
      <c r="J3" s="1">
        <f>-C3-E3-F3-G3+H3</f>
        <v>-255000</v>
      </c>
      <c r="K3" s="1">
        <f>-I3</f>
        <v>0</v>
      </c>
      <c r="L3" s="19">
        <f>K3-J3</f>
        <v>255000</v>
      </c>
      <c r="M3" s="1">
        <f>L3*(1+5.5%)^(9-A3)</f>
        <v>412869.03969684005</v>
      </c>
    </row>
    <row r="4" spans="1:15" x14ac:dyDescent="0.3">
      <c r="A4">
        <v>1</v>
      </c>
      <c r="B4" s="3">
        <v>0.05</v>
      </c>
      <c r="C4" s="1">
        <f>800000/(1/B4*(1-1/(1+B4)^30))</f>
        <v>52041.148064221277</v>
      </c>
      <c r="D4" s="1">
        <f>D3+D3*B4-C4</f>
        <v>787958.85193577874</v>
      </c>
      <c r="E4" s="1">
        <v>8000</v>
      </c>
      <c r="H4" s="1"/>
      <c r="I4" s="1">
        <v>40000</v>
      </c>
      <c r="J4" s="1">
        <f t="shared" ref="J4:J11" si="0">-C4-E4-F4-G4+H4</f>
        <v>-60041.148064221277</v>
      </c>
      <c r="K4" s="1">
        <f>-I4</f>
        <v>-40000</v>
      </c>
      <c r="L4" s="19">
        <f t="shared" ref="L4:L12" si="1">K4-J4</f>
        <v>20041.148064221277</v>
      </c>
      <c r="M4" s="1">
        <f t="shared" ref="M4:M12" si="2">L4*(1+5.5%)^(9-A4)</f>
        <v>30756.879679201647</v>
      </c>
    </row>
    <row r="5" spans="1:15" x14ac:dyDescent="0.3">
      <c r="A5">
        <v>2</v>
      </c>
      <c r="B5" s="3">
        <v>0.05</v>
      </c>
      <c r="C5" s="1">
        <f t="shared" ref="C5:C7" si="3">800000/(1/B5*(1-1/(1+B5)^30))</f>
        <v>52041.148064221277</v>
      </c>
      <c r="D5" s="1">
        <f t="shared" ref="D5:D12" si="4">D4+D4*B5-C5</f>
        <v>775315.64646834647</v>
      </c>
      <c r="E5" s="1">
        <f>E4*(1+$O$6)</f>
        <v>8320</v>
      </c>
      <c r="H5" s="1"/>
      <c r="I5" s="1">
        <f>I4*(1+$O$8)</f>
        <v>39600</v>
      </c>
      <c r="J5" s="1">
        <f t="shared" si="0"/>
        <v>-60361.148064221277</v>
      </c>
      <c r="K5" s="1">
        <f t="shared" ref="K5:K12" si="5">-I5</f>
        <v>-39600</v>
      </c>
      <c r="L5" s="19">
        <f t="shared" si="1"/>
        <v>20761.148064221277</v>
      </c>
      <c r="M5" s="1">
        <f t="shared" si="2"/>
        <v>30200.809450235902</v>
      </c>
    </row>
    <row r="6" spans="1:15" x14ac:dyDescent="0.3">
      <c r="A6">
        <v>3</v>
      </c>
      <c r="B6" s="3">
        <v>0.05</v>
      </c>
      <c r="C6" s="1">
        <f t="shared" si="3"/>
        <v>52041.148064221277</v>
      </c>
      <c r="D6" s="1">
        <f t="shared" si="4"/>
        <v>762040.28072754259</v>
      </c>
      <c r="E6" s="1">
        <f t="shared" ref="E6:E12" si="6">E5*(1+$O$6)</f>
        <v>8652.8000000000011</v>
      </c>
      <c r="H6" s="1"/>
      <c r="I6" s="1">
        <f t="shared" ref="I6:I12" si="7">I5*(1+$O$8)</f>
        <v>39204</v>
      </c>
      <c r="J6" s="1">
        <f t="shared" si="0"/>
        <v>-60693.94806422128</v>
      </c>
      <c r="K6" s="1">
        <f t="shared" si="5"/>
        <v>-39204</v>
      </c>
      <c r="L6" s="19">
        <f t="shared" si="1"/>
        <v>21489.94806422128</v>
      </c>
      <c r="M6" s="1">
        <f t="shared" si="2"/>
        <v>29631.260306038123</v>
      </c>
      <c r="N6" t="s">
        <v>11</v>
      </c>
      <c r="O6" s="3">
        <v>0.04</v>
      </c>
    </row>
    <row r="7" spans="1:15" x14ac:dyDescent="0.3">
      <c r="A7">
        <v>4</v>
      </c>
      <c r="B7" s="3">
        <v>0.05</v>
      </c>
      <c r="C7" s="1">
        <f t="shared" si="3"/>
        <v>52041.148064221277</v>
      </c>
      <c r="D7" s="1">
        <f t="shared" si="4"/>
        <v>748101.14669969841</v>
      </c>
      <c r="E7" s="1">
        <f t="shared" si="6"/>
        <v>8998.9120000000021</v>
      </c>
      <c r="H7" s="1"/>
      <c r="I7" s="1">
        <f t="shared" si="7"/>
        <v>38811.96</v>
      </c>
      <c r="J7" s="1">
        <f t="shared" si="0"/>
        <v>-61040.060064221281</v>
      </c>
      <c r="K7" s="1">
        <f t="shared" si="5"/>
        <v>-38811.96</v>
      </c>
      <c r="L7" s="19">
        <f t="shared" si="1"/>
        <v>22228.100064221282</v>
      </c>
      <c r="M7" s="1">
        <f t="shared" si="2"/>
        <v>29051.237802402869</v>
      </c>
      <c r="N7" t="s">
        <v>12</v>
      </c>
      <c r="O7" s="3">
        <v>0.02</v>
      </c>
    </row>
    <row r="8" spans="1:15" x14ac:dyDescent="0.3">
      <c r="A8">
        <v>5</v>
      </c>
      <c r="B8" s="3">
        <v>0.03</v>
      </c>
      <c r="C8" s="1">
        <f>$D$7/(1/B8*(1-1/(1+B8)^26))</f>
        <v>41847.49908163082</v>
      </c>
      <c r="D8" s="1">
        <f t="shared" si="4"/>
        <v>728696.6820190585</v>
      </c>
      <c r="E8" s="1">
        <f t="shared" si="6"/>
        <v>9358.8684800000028</v>
      </c>
      <c r="H8" s="1"/>
      <c r="I8" s="1">
        <f t="shared" si="7"/>
        <v>38423.840400000001</v>
      </c>
      <c r="J8" s="1">
        <f t="shared" si="0"/>
        <v>-51206.367561630825</v>
      </c>
      <c r="K8" s="1">
        <f t="shared" si="5"/>
        <v>-38423.840400000001</v>
      </c>
      <c r="L8" s="19">
        <f t="shared" si="1"/>
        <v>12782.527161630824</v>
      </c>
      <c r="M8" s="1">
        <f t="shared" si="2"/>
        <v>15835.309745111876</v>
      </c>
      <c r="N8" t="s">
        <v>13</v>
      </c>
      <c r="O8" s="3">
        <v>-0.01</v>
      </c>
    </row>
    <row r="9" spans="1:15" x14ac:dyDescent="0.3">
      <c r="A9">
        <v>6</v>
      </c>
      <c r="B9" s="3">
        <v>0.03</v>
      </c>
      <c r="C9" s="1">
        <f t="shared" ref="C9:C12" si="8">$D$7/(1/B9*(1-1/(1+B9)^26))</f>
        <v>41847.49908163082</v>
      </c>
      <c r="D9" s="1">
        <f t="shared" si="4"/>
        <v>708710.08339799941</v>
      </c>
      <c r="E9" s="1">
        <f t="shared" si="6"/>
        <v>9733.2232192000029</v>
      </c>
      <c r="H9" s="1"/>
      <c r="I9" s="1">
        <f t="shared" si="7"/>
        <v>38039.601995999998</v>
      </c>
      <c r="J9" s="1">
        <f t="shared" si="0"/>
        <v>-51580.722300830821</v>
      </c>
      <c r="K9" s="1">
        <f t="shared" si="5"/>
        <v>-38039.601995999998</v>
      </c>
      <c r="L9" s="19">
        <f t="shared" si="1"/>
        <v>13541.120304830823</v>
      </c>
      <c r="M9" s="1">
        <f t="shared" si="2"/>
        <v>15900.543725784963</v>
      </c>
    </row>
    <row r="10" spans="1:15" x14ac:dyDescent="0.3">
      <c r="A10">
        <v>7</v>
      </c>
      <c r="B10" s="3">
        <v>0.03</v>
      </c>
      <c r="C10" s="1">
        <f t="shared" si="8"/>
        <v>41847.49908163082</v>
      </c>
      <c r="D10" s="1">
        <f t="shared" si="4"/>
        <v>688123.8868183085</v>
      </c>
      <c r="E10" s="1">
        <f t="shared" si="6"/>
        <v>10122.552147968003</v>
      </c>
      <c r="H10" s="1"/>
      <c r="I10" s="1">
        <f t="shared" si="7"/>
        <v>37659.205976040001</v>
      </c>
      <c r="J10" s="1">
        <f t="shared" si="0"/>
        <v>-51970.051229598823</v>
      </c>
      <c r="K10" s="1">
        <f t="shared" si="5"/>
        <v>-37659.205976040001</v>
      </c>
      <c r="L10" s="19">
        <f t="shared" si="1"/>
        <v>14310.845253558822</v>
      </c>
      <c r="M10" s="1">
        <f t="shared" si="2"/>
        <v>15928.328538342306</v>
      </c>
    </row>
    <row r="11" spans="1:15" x14ac:dyDescent="0.3">
      <c r="A11">
        <v>8</v>
      </c>
      <c r="B11" s="3">
        <v>0.03</v>
      </c>
      <c r="C11" s="1">
        <f t="shared" si="8"/>
        <v>41847.49908163082</v>
      </c>
      <c r="D11" s="1">
        <f t="shared" si="4"/>
        <v>666920.10434122686</v>
      </c>
      <c r="E11" s="1">
        <f t="shared" si="6"/>
        <v>10527.454233886723</v>
      </c>
      <c r="H11" s="1"/>
      <c r="I11" s="1">
        <f t="shared" si="7"/>
        <v>37282.613916279603</v>
      </c>
      <c r="J11" s="1">
        <f t="shared" si="0"/>
        <v>-52374.953315517545</v>
      </c>
      <c r="K11" s="1">
        <f t="shared" si="5"/>
        <v>-37282.613916279603</v>
      </c>
      <c r="L11" s="19">
        <f t="shared" si="1"/>
        <v>15092.339399237942</v>
      </c>
      <c r="M11" s="1">
        <f t="shared" si="2"/>
        <v>15922.418066196029</v>
      </c>
    </row>
    <row r="12" spans="1:15" x14ac:dyDescent="0.3">
      <c r="A12">
        <v>9</v>
      </c>
      <c r="B12" s="3">
        <v>0.03</v>
      </c>
      <c r="C12" s="1">
        <f t="shared" si="8"/>
        <v>41847.49908163082</v>
      </c>
      <c r="D12" s="1">
        <f t="shared" si="4"/>
        <v>645080.20838983287</v>
      </c>
      <c r="E12" s="1">
        <f t="shared" si="6"/>
        <v>10948.552403242193</v>
      </c>
      <c r="H12" s="1">
        <f>1000000*(1+O7)^9</f>
        <v>1195092.5686223109</v>
      </c>
      <c r="I12" s="1">
        <f t="shared" si="7"/>
        <v>36909.787777116806</v>
      </c>
      <c r="J12" s="1">
        <f>-C12-D12-E12-F12-G12+H12</f>
        <v>497216.30874760495</v>
      </c>
      <c r="K12" s="1">
        <f t="shared" si="5"/>
        <v>-36909.787777116806</v>
      </c>
      <c r="L12" s="19">
        <f t="shared" si="1"/>
        <v>-534126.09652472171</v>
      </c>
      <c r="M12" s="1">
        <f t="shared" si="2"/>
        <v>-534126.09652472171</v>
      </c>
    </row>
    <row r="13" spans="1:15" x14ac:dyDescent="0.3">
      <c r="B13" s="2"/>
      <c r="C13" s="1"/>
      <c r="D13" s="1"/>
      <c r="E13" s="1"/>
      <c r="H13" s="1"/>
      <c r="I13" s="1"/>
      <c r="J13" s="1"/>
      <c r="K13" s="1"/>
      <c r="L13" s="1"/>
      <c r="M13" s="1"/>
    </row>
    <row r="14" spans="1:15" x14ac:dyDescent="0.3">
      <c r="B14" s="2"/>
      <c r="C14" s="1"/>
      <c r="D14" s="1"/>
      <c r="E14" s="1"/>
      <c r="H14" s="1"/>
      <c r="I14" s="1"/>
      <c r="J14" s="1"/>
      <c r="K14" s="1"/>
      <c r="M14" t="s">
        <v>21</v>
      </c>
    </row>
    <row r="15" spans="1:15" x14ac:dyDescent="0.3">
      <c r="B15" s="2"/>
      <c r="C15" s="1"/>
      <c r="D15" s="1"/>
      <c r="E15" s="1"/>
      <c r="H15" s="1"/>
      <c r="I15" s="1"/>
      <c r="J15" s="1"/>
      <c r="K15" s="1"/>
      <c r="M15" s="19">
        <f>SUM(M3:M12)</f>
        <v>61969.730485431966</v>
      </c>
    </row>
    <row r="16" spans="1:15" x14ac:dyDescent="0.3">
      <c r="B16" s="2"/>
      <c r="C16" s="1"/>
      <c r="D16" s="1"/>
      <c r="E16" s="1"/>
      <c r="H16" s="1"/>
      <c r="I16" s="1"/>
      <c r="J16" s="1"/>
      <c r="K16" s="1"/>
    </row>
    <row r="17" spans="2:11" x14ac:dyDescent="0.3">
      <c r="B17" s="2"/>
      <c r="C17" s="1"/>
      <c r="D17" s="1"/>
      <c r="E17" s="1"/>
      <c r="H17" s="1"/>
      <c r="I17" s="1"/>
      <c r="J17" s="1"/>
      <c r="K17" s="1"/>
    </row>
    <row r="18" spans="2:11" x14ac:dyDescent="0.3">
      <c r="B18" s="2"/>
      <c r="C18" s="1"/>
      <c r="D18" s="1"/>
      <c r="E18" s="1"/>
      <c r="H18" s="1"/>
      <c r="I18" s="1"/>
      <c r="J18" s="1"/>
      <c r="K18" s="1"/>
    </row>
    <row r="19" spans="2:11" x14ac:dyDescent="0.3">
      <c r="B19" s="2"/>
      <c r="C19" s="1"/>
      <c r="D19" s="1"/>
      <c r="E19" s="1"/>
      <c r="H19" s="1"/>
      <c r="I19" s="1"/>
      <c r="J19" s="1"/>
      <c r="K19" s="1"/>
    </row>
    <row r="20" spans="2:11" x14ac:dyDescent="0.3">
      <c r="B20" s="2"/>
      <c r="C20" s="1"/>
      <c r="D20" s="1"/>
      <c r="E20" s="1"/>
      <c r="H20" s="1"/>
      <c r="I20" s="1"/>
      <c r="J20" s="1"/>
      <c r="K20" s="1"/>
    </row>
    <row r="21" spans="2:11" x14ac:dyDescent="0.3">
      <c r="B21" s="2"/>
      <c r="C21" s="1"/>
      <c r="D21" s="1"/>
      <c r="E21" s="1"/>
      <c r="H21" s="1"/>
      <c r="I21" s="1"/>
      <c r="J21" s="1"/>
      <c r="K21" s="1"/>
    </row>
    <row r="22" spans="2:11" x14ac:dyDescent="0.3">
      <c r="B22" s="2"/>
      <c r="C22" s="1"/>
      <c r="D22" s="1"/>
      <c r="E22" s="1"/>
      <c r="H22" s="1"/>
      <c r="I22" s="1"/>
      <c r="J22" s="1"/>
      <c r="K22" s="1"/>
    </row>
    <row r="23" spans="2:11" x14ac:dyDescent="0.3">
      <c r="B23" s="2"/>
      <c r="C23" s="1"/>
      <c r="D23" s="1"/>
      <c r="E23" s="1"/>
      <c r="H23" s="1"/>
      <c r="I23" s="1"/>
      <c r="J23" s="1"/>
      <c r="K23" s="1"/>
    </row>
    <row r="24" spans="2:11" x14ac:dyDescent="0.3">
      <c r="B24" s="2"/>
      <c r="C24" s="1"/>
      <c r="D24" s="1"/>
      <c r="E24" s="1"/>
      <c r="H24" s="1"/>
      <c r="I24" s="1"/>
      <c r="J24" s="1"/>
      <c r="K24" s="1"/>
    </row>
    <row r="25" spans="2:11" x14ac:dyDescent="0.3">
      <c r="B25" s="2"/>
      <c r="C25" s="1"/>
      <c r="D25" s="1"/>
      <c r="E25" s="1"/>
      <c r="H25" s="1"/>
      <c r="I25" s="1"/>
      <c r="J25" s="1"/>
      <c r="K25" s="1"/>
    </row>
    <row r="26" spans="2:11" x14ac:dyDescent="0.3">
      <c r="B26" s="2"/>
      <c r="C26" s="1"/>
      <c r="D26" s="1"/>
      <c r="E26" s="1"/>
      <c r="H26" s="1"/>
      <c r="I26" s="1"/>
      <c r="J26" s="1"/>
      <c r="K26" s="1"/>
    </row>
    <row r="27" spans="2:11" x14ac:dyDescent="0.3">
      <c r="B27" s="2"/>
      <c r="C27" s="1"/>
      <c r="D27" s="1"/>
      <c r="E27" s="1"/>
      <c r="H27" s="1"/>
      <c r="I27" s="1"/>
      <c r="J27" s="1"/>
      <c r="K27" s="1"/>
    </row>
    <row r="28" spans="2:11" x14ac:dyDescent="0.3">
      <c r="B28" s="2"/>
      <c r="C28" s="1"/>
      <c r="D28" s="1"/>
      <c r="E28" s="1"/>
      <c r="H28" s="1"/>
      <c r="I28" s="1"/>
      <c r="J28" s="1"/>
      <c r="K28" s="1"/>
    </row>
    <row r="29" spans="2:11" x14ac:dyDescent="0.3">
      <c r="B29" s="2"/>
      <c r="C29" s="1"/>
      <c r="D29" s="1"/>
      <c r="E29" s="1"/>
      <c r="H29" s="1"/>
      <c r="I29" s="1"/>
      <c r="J29" s="1"/>
      <c r="K29" s="1"/>
    </row>
    <row r="30" spans="2:11" x14ac:dyDescent="0.3">
      <c r="B30" s="2"/>
      <c r="C30" s="1"/>
      <c r="D30" s="1"/>
      <c r="E30" s="1"/>
      <c r="H30" s="1"/>
      <c r="I30" s="1"/>
      <c r="J30" s="1"/>
      <c r="K30" s="1"/>
    </row>
    <row r="31" spans="2:11" x14ac:dyDescent="0.3">
      <c r="B31" s="2"/>
      <c r="C31" s="1"/>
      <c r="D31" s="1"/>
      <c r="E31" s="1"/>
      <c r="H31" s="1"/>
      <c r="I31" s="1"/>
      <c r="J31" s="1"/>
      <c r="K31" s="1"/>
    </row>
    <row r="32" spans="2:11" x14ac:dyDescent="0.3">
      <c r="B32" s="2"/>
      <c r="C32" s="1"/>
      <c r="D32" s="1"/>
      <c r="E32" s="1"/>
      <c r="H32" s="1"/>
      <c r="I32" s="1"/>
      <c r="J32" s="1"/>
      <c r="K32" s="1"/>
    </row>
    <row r="33" spans="2:11" x14ac:dyDescent="0.3">
      <c r="B33" s="2"/>
      <c r="C33" s="1"/>
      <c r="D33" s="1"/>
      <c r="E33" s="1"/>
      <c r="H33" s="1"/>
      <c r="I33" s="1"/>
      <c r="J33" s="1"/>
      <c r="K33" s="1"/>
    </row>
  </sheetData>
  <mergeCells count="1">
    <mergeCell ref="A1:H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C5AE9-B116-4E84-BF75-503610F19BFA}">
  <dimension ref="A1:L7"/>
  <sheetViews>
    <sheetView tabSelected="1" zoomScale="98" zoomScaleNormal="145" workbookViewId="0">
      <selection activeCell="E9" sqref="E9"/>
    </sheetView>
  </sheetViews>
  <sheetFormatPr defaultRowHeight="14" x14ac:dyDescent="0.3"/>
  <cols>
    <col min="1" max="1" width="12" customWidth="1"/>
    <col min="2" max="2" width="15.75" customWidth="1"/>
  </cols>
  <sheetData>
    <row r="1" spans="1:12" x14ac:dyDescent="0.3">
      <c r="A1" t="s">
        <v>16</v>
      </c>
      <c r="B1" s="1">
        <v>130868.86337819498</v>
      </c>
    </row>
    <row r="2" spans="1:12" x14ac:dyDescent="0.3">
      <c r="A2" t="s">
        <v>17</v>
      </c>
      <c r="B2" s="1">
        <v>-154989.71031683881</v>
      </c>
    </row>
    <row r="3" spans="1:12" x14ac:dyDescent="0.3">
      <c r="A3" t="s">
        <v>19</v>
      </c>
      <c r="B3" s="1">
        <v>61969.730485431966</v>
      </c>
    </row>
    <row r="5" spans="1:12" x14ac:dyDescent="0.3">
      <c r="A5" t="s">
        <v>26</v>
      </c>
      <c r="B5" s="19">
        <f>AVERAGE(B1:B4)</f>
        <v>12616.294515596042</v>
      </c>
    </row>
    <row r="7" spans="1:12" ht="13" customHeight="1" x14ac:dyDescent="0.3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Q2a</vt:lpstr>
      <vt:lpstr>Q2b&amp;3-s1</vt:lpstr>
      <vt:lpstr>Q2b&amp;3-s2</vt:lpstr>
      <vt:lpstr>Q2b&amp;3-s3</vt:lpstr>
      <vt:lpstr>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倚天梁</dc:creator>
  <cp:lastModifiedBy>梁 倚天</cp:lastModifiedBy>
  <dcterms:created xsi:type="dcterms:W3CDTF">2023-08-20T14:58:00Z</dcterms:created>
  <dcterms:modified xsi:type="dcterms:W3CDTF">2023-08-29T16:19:51Z</dcterms:modified>
</cp:coreProperties>
</file>