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slicerCaches/slicerCache1.xml" ContentType="application/vnd.ms-excel.slicerCache+xml"/>
  <Override PartName="/xl/slicerCaches/slicerCache2.xml" ContentType="application/vnd.ms-excel.slicerCache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drawings/drawing1.xml" ContentType="application/vnd.openxmlformats-officedocument.drawing+xml"/>
  <Override PartName="/xl/slicers/slicer1.xml" ContentType="application/vnd.ms-excel.slicer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drawings/drawing5.xml" ContentType="application/vnd.openxmlformats-officedocument.drawing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drawings/drawing6.xml" ContentType="application/vnd.openxmlformats-officedocument.drawing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2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ingj\nycu\11201\運籌\作業\"/>
    </mc:Choice>
  </mc:AlternateContent>
  <xr:revisionPtr revIDLastSave="0" documentId="13_ncr:1_{B280E535-2378-4938-83E9-A63D639E6DEB}" xr6:coauthVersionLast="47" xr6:coauthVersionMax="47" xr10:uidLastSave="{00000000-0000-0000-0000-000000000000}"/>
  <bookViews>
    <workbookView xWindow="-98" yWindow="-98" windowWidth="21795" windowHeight="12975" xr2:uid="{290B15AB-2E6D-4C5D-98B3-AE49814E3BC7}"/>
  </bookViews>
  <sheets>
    <sheet name="CAL Monthly Sales" sheetId="1" r:id="rId1"/>
    <sheet name="1.Static Time Series Model" sheetId="2" r:id="rId2"/>
    <sheet name="2.Error Analysis(SSM)" sheetId="3" r:id="rId3"/>
    <sheet name="3.Holt's Model" sheetId="12" r:id="rId4"/>
    <sheet name="3.Holt's Model(Seasonal)" sheetId="13" r:id="rId5"/>
    <sheet name="3.Winter's Model" sheetId="5" r:id="rId6"/>
  </sheets>
  <definedNames>
    <definedName name="Slicer_Month">#N/A</definedName>
    <definedName name="Slicer_Year">#N/A</definedName>
    <definedName name="solver_eng" localSheetId="0" hidden="1">1</definedName>
    <definedName name="solver_neg" localSheetId="0" hidden="1">1</definedName>
    <definedName name="solver_num" localSheetId="0" hidden="1">0</definedName>
    <definedName name="solver_opt" localSheetId="0" hidden="1">'CAL Monthly Sales'!$G$7</definedName>
    <definedName name="solver_typ" localSheetId="0" hidden="1">1</definedName>
    <definedName name="solver_val" localSheetId="0" hidden="1">0</definedName>
    <definedName name="solver_ver" localSheetId="0" hidden="1">3</definedName>
  </definedNames>
  <calcPr calcId="191029"/>
  <pivotCaches>
    <pivotCache cacheId="0" r:id="rId7"/>
  </pivotCaches>
  <extLst>
    <ext xmlns:x14="http://schemas.microsoft.com/office/spreadsheetml/2009/9/main" uri="{BBE1A952-AA13-448e-AADC-164F8A28A991}">
      <x14:slicerCaches>
        <x14:slicerCache r:id="rId8"/>
        <x14:slicerCache r:id="rId9"/>
      </x14:slicerCaches>
    </ext>
    <ext xmlns:x14="http://schemas.microsoft.com/office/spreadsheetml/2009/9/main" uri="{79F54976-1DA5-4618-B147-4CDE4B953A38}">
      <x14:workbookPr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L8" i="3" l="1"/>
  <c r="L7" i="3"/>
  <c r="AC9" i="5"/>
  <c r="AC8" i="5"/>
  <c r="O2" i="5"/>
  <c r="N2" i="5"/>
  <c r="H2" i="3"/>
  <c r="K2" i="13"/>
  <c r="J2" i="13"/>
  <c r="L3" i="13" l="1"/>
  <c r="M3" i="13" s="1"/>
  <c r="Q3" i="5"/>
  <c r="J3" i="13"/>
  <c r="K3" i="13" s="1"/>
  <c r="L4" i="13" s="1"/>
  <c r="J4" i="13" l="1"/>
  <c r="K4" i="13" s="1"/>
  <c r="L5" i="13" s="1"/>
  <c r="M4" i="13"/>
  <c r="M5" i="13" l="1"/>
  <c r="J5" i="13"/>
  <c r="K5" i="13" s="1"/>
  <c r="L6" i="13" s="1"/>
  <c r="M6" i="13" l="1"/>
  <c r="J6" i="13"/>
  <c r="K6" i="13" s="1"/>
  <c r="L7" i="13" s="1"/>
  <c r="J7" i="13" l="1"/>
  <c r="K7" i="13" s="1"/>
  <c r="L8" i="13" s="1"/>
  <c r="M7" i="13"/>
  <c r="M8" i="13" l="1"/>
  <c r="J8" i="13"/>
  <c r="K8" i="13" s="1"/>
  <c r="L9" i="13" s="1"/>
  <c r="M9" i="13" l="1"/>
  <c r="J9" i="13"/>
  <c r="K9" i="13" s="1"/>
  <c r="L10" i="13" s="1"/>
  <c r="M10" i="13" l="1"/>
  <c r="J10" i="13"/>
  <c r="K10" i="13" s="1"/>
  <c r="L11" i="13" s="1"/>
  <c r="M11" i="13" l="1"/>
  <c r="J11" i="13"/>
  <c r="K11" i="13" s="1"/>
  <c r="L12" i="13" s="1"/>
  <c r="J12" i="13" l="1"/>
  <c r="K12" i="13" s="1"/>
  <c r="L13" i="13" s="1"/>
  <c r="M12" i="13"/>
  <c r="M13" i="13" l="1"/>
  <c r="J13" i="13"/>
  <c r="K13" i="13" s="1"/>
  <c r="L14" i="13" s="1"/>
  <c r="M14" i="13" l="1"/>
  <c r="J14" i="13"/>
  <c r="K14" i="13" s="1"/>
  <c r="L15" i="13" s="1"/>
  <c r="M15" i="13" l="1"/>
  <c r="J15" i="13"/>
  <c r="K15" i="13" s="1"/>
  <c r="L16" i="13" s="1"/>
  <c r="M16" i="13" l="1"/>
  <c r="J16" i="13"/>
  <c r="K16" i="13" s="1"/>
  <c r="L17" i="13" s="1"/>
  <c r="M17" i="13" l="1"/>
  <c r="J17" i="13"/>
  <c r="K17" i="13" s="1"/>
  <c r="L18" i="13" s="1"/>
  <c r="M18" i="13" l="1"/>
  <c r="J18" i="13"/>
  <c r="K18" i="13" s="1"/>
  <c r="L19" i="13" s="1"/>
  <c r="M19" i="13" l="1"/>
  <c r="J19" i="13"/>
  <c r="K19" i="13" s="1"/>
  <c r="L20" i="13" s="1"/>
  <c r="M20" i="13" l="1"/>
  <c r="J20" i="13"/>
  <c r="K20" i="13" s="1"/>
  <c r="L21" i="13" s="1"/>
  <c r="M21" i="13" l="1"/>
  <c r="J21" i="13"/>
  <c r="K21" i="13" s="1"/>
  <c r="L22" i="13" s="1"/>
  <c r="M22" i="13" l="1"/>
  <c r="J22" i="13"/>
  <c r="K22" i="13" s="1"/>
  <c r="L23" i="13" s="1"/>
  <c r="M23" i="13" l="1"/>
  <c r="J23" i="13"/>
  <c r="K23" i="13" s="1"/>
  <c r="L24" i="13" s="1"/>
  <c r="M24" i="13" l="1"/>
  <c r="J24" i="13"/>
  <c r="K24" i="13" s="1"/>
  <c r="L25" i="13" s="1"/>
  <c r="M25" i="13" l="1"/>
  <c r="J25" i="13"/>
  <c r="K25" i="13" s="1"/>
  <c r="L26" i="13" s="1"/>
  <c r="J26" i="13" l="1"/>
  <c r="K26" i="13" s="1"/>
  <c r="L27" i="13" s="1"/>
  <c r="M26" i="13"/>
  <c r="M27" i="13" l="1"/>
  <c r="J27" i="13"/>
  <c r="K27" i="13" s="1"/>
  <c r="L28" i="13" s="1"/>
  <c r="M28" i="13" l="1"/>
  <c r="J28" i="13"/>
  <c r="K28" i="13" s="1"/>
  <c r="L29" i="13" s="1"/>
  <c r="M29" i="13" l="1"/>
  <c r="J29" i="13"/>
  <c r="K29" i="13" s="1"/>
  <c r="L30" i="13" s="1"/>
  <c r="M30" i="13" l="1"/>
  <c r="J30" i="13"/>
  <c r="K30" i="13" s="1"/>
  <c r="L31" i="13" s="1"/>
  <c r="M31" i="13" l="1"/>
  <c r="J31" i="13"/>
  <c r="K31" i="13" s="1"/>
  <c r="L32" i="13" s="1"/>
  <c r="M32" i="13" l="1"/>
  <c r="J32" i="13"/>
  <c r="K32" i="13" s="1"/>
  <c r="L33" i="13" s="1"/>
  <c r="M33" i="13" l="1"/>
  <c r="J33" i="13"/>
  <c r="K33" i="13" s="1"/>
  <c r="L34" i="13" s="1"/>
  <c r="J34" i="13" l="1"/>
  <c r="K34" i="13" s="1"/>
  <c r="L35" i="13" s="1"/>
  <c r="M34" i="13"/>
  <c r="M35" i="13" l="1"/>
  <c r="J35" i="13"/>
  <c r="K35" i="13" s="1"/>
  <c r="L36" i="13" s="1"/>
  <c r="M36" i="13" l="1"/>
  <c r="J36" i="13"/>
  <c r="K36" i="13" s="1"/>
  <c r="L37" i="13" s="1"/>
  <c r="M37" i="13" l="1"/>
  <c r="J37" i="13"/>
  <c r="K37" i="13" s="1"/>
  <c r="L38" i="13" s="1"/>
  <c r="M38" i="13" l="1"/>
  <c r="J38" i="13"/>
  <c r="K38" i="13" s="1"/>
  <c r="L39" i="13" s="1"/>
  <c r="M39" i="13" l="1"/>
  <c r="J39" i="13"/>
  <c r="K39" i="13" s="1"/>
  <c r="L40" i="13" s="1"/>
  <c r="J40" i="13" l="1"/>
  <c r="K40" i="13" s="1"/>
  <c r="L41" i="13" s="1"/>
  <c r="M40" i="13"/>
  <c r="M41" i="13" l="1"/>
  <c r="J41" i="13"/>
  <c r="K41" i="13" s="1"/>
  <c r="L42" i="13" s="1"/>
  <c r="M42" i="13" l="1"/>
  <c r="J42" i="13"/>
  <c r="K42" i="13" s="1"/>
  <c r="L43" i="13" s="1"/>
  <c r="M43" i="13" l="1"/>
  <c r="J43" i="13"/>
  <c r="K43" i="13" s="1"/>
  <c r="L44" i="13" s="1"/>
  <c r="M44" i="13" l="1"/>
  <c r="J44" i="13"/>
  <c r="K44" i="13" s="1"/>
  <c r="L45" i="13" s="1"/>
  <c r="M45" i="13" l="1"/>
  <c r="J45" i="13"/>
  <c r="K45" i="13" s="1"/>
  <c r="L46" i="13" s="1"/>
  <c r="M46" i="13" l="1"/>
  <c r="J46" i="13"/>
  <c r="K46" i="13" s="1"/>
  <c r="L47" i="13" s="1"/>
  <c r="J47" i="13" l="1"/>
  <c r="K47" i="13" s="1"/>
  <c r="L48" i="13" s="1"/>
  <c r="M47" i="13"/>
  <c r="M48" i="13" l="1"/>
  <c r="J48" i="13"/>
  <c r="K48" i="13" s="1"/>
  <c r="L49" i="13" s="1"/>
  <c r="M49" i="13" l="1"/>
  <c r="J49" i="13"/>
  <c r="K49" i="13" s="1"/>
  <c r="L50" i="13" s="1"/>
  <c r="M50" i="13" l="1"/>
  <c r="J50" i="13"/>
  <c r="K50" i="13" s="1"/>
  <c r="L51" i="13" s="1"/>
  <c r="M51" i="13" l="1"/>
  <c r="J51" i="13"/>
  <c r="K51" i="13" s="1"/>
  <c r="L52" i="13" s="1"/>
  <c r="M52" i="13" l="1"/>
  <c r="J52" i="13"/>
  <c r="K52" i="13" s="1"/>
  <c r="L53" i="13" s="1"/>
  <c r="M53" i="13" l="1"/>
  <c r="J53" i="13"/>
  <c r="K53" i="13" s="1"/>
  <c r="L54" i="13" s="1"/>
  <c r="M54" i="13" l="1"/>
  <c r="J54" i="13"/>
  <c r="K54" i="13" s="1"/>
  <c r="L55" i="13" s="1"/>
  <c r="J55" i="13" l="1"/>
  <c r="K55" i="13" s="1"/>
  <c r="L56" i="13" s="1"/>
  <c r="M55" i="13"/>
  <c r="M56" i="13" l="1"/>
  <c r="J56" i="13"/>
  <c r="K56" i="13" s="1"/>
  <c r="L57" i="13" s="1"/>
  <c r="M57" i="13" l="1"/>
  <c r="J57" i="13"/>
  <c r="K57" i="13" s="1"/>
  <c r="L58" i="13" s="1"/>
  <c r="M58" i="13" l="1"/>
  <c r="J58" i="13"/>
  <c r="K58" i="13" s="1"/>
  <c r="L59" i="13" s="1"/>
  <c r="M59" i="13" l="1"/>
  <c r="J59" i="13"/>
  <c r="K59" i="13" s="1"/>
  <c r="L60" i="13" s="1"/>
  <c r="J60" i="13" l="1"/>
  <c r="K60" i="13" s="1"/>
  <c r="L61" i="13" s="1"/>
  <c r="M60" i="13"/>
  <c r="M61" i="13" l="1"/>
  <c r="J61" i="13"/>
  <c r="K61" i="13" s="1"/>
  <c r="L62" i="13" s="1"/>
  <c r="J62" i="13" l="1"/>
  <c r="K62" i="13" s="1"/>
  <c r="L63" i="13" s="1"/>
  <c r="M62" i="13"/>
  <c r="M63" i="13" l="1"/>
  <c r="N3" i="13" s="1"/>
  <c r="O63" i="13" s="1"/>
  <c r="P63" i="13" s="1"/>
  <c r="J63" i="13"/>
  <c r="K63" i="13" s="1"/>
  <c r="L64" i="13" s="1"/>
  <c r="R63" i="13" l="1"/>
  <c r="S63" i="13" s="1"/>
  <c r="Q63" i="13"/>
  <c r="O3" i="13"/>
  <c r="P3" i="13" s="1"/>
  <c r="O15" i="13"/>
  <c r="P15" i="13" s="1"/>
  <c r="O27" i="13"/>
  <c r="P27" i="13" s="1"/>
  <c r="O39" i="13"/>
  <c r="P39" i="13" s="1"/>
  <c r="O51" i="13"/>
  <c r="P51" i="13" s="1"/>
  <c r="J64" i="13"/>
  <c r="K64" i="13" s="1"/>
  <c r="L65" i="13" s="1"/>
  <c r="M64" i="13"/>
  <c r="N4" i="13" s="1"/>
  <c r="R27" i="13" l="1"/>
  <c r="S27" i="13" s="1"/>
  <c r="Q27" i="13"/>
  <c r="O4" i="13"/>
  <c r="P4" i="13" s="1"/>
  <c r="W4" i="13" s="1"/>
  <c r="O16" i="13"/>
  <c r="P16" i="13" s="1"/>
  <c r="O28" i="13"/>
  <c r="P28" i="13" s="1"/>
  <c r="O40" i="13"/>
  <c r="P40" i="13" s="1"/>
  <c r="O52" i="13"/>
  <c r="P52" i="13" s="1"/>
  <c r="M65" i="13"/>
  <c r="N5" i="13" s="1"/>
  <c r="J65" i="13"/>
  <c r="K65" i="13" s="1"/>
  <c r="L66" i="13" s="1"/>
  <c r="R39" i="13"/>
  <c r="S39" i="13" s="1"/>
  <c r="Q39" i="13"/>
  <c r="R15" i="13"/>
  <c r="S15" i="13" s="1"/>
  <c r="Q15" i="13"/>
  <c r="R3" i="13"/>
  <c r="S3" i="13" s="1"/>
  <c r="W3" i="13"/>
  <c r="Q3" i="13"/>
  <c r="U3" i="13"/>
  <c r="R51" i="13"/>
  <c r="S51" i="13" s="1"/>
  <c r="Q51" i="13"/>
  <c r="O64" i="13"/>
  <c r="P64" i="13" s="1"/>
  <c r="U4" i="13" l="1"/>
  <c r="T3" i="13"/>
  <c r="J66" i="13"/>
  <c r="K66" i="13" s="1"/>
  <c r="L67" i="13" s="1"/>
  <c r="M66" i="13"/>
  <c r="N6" i="13" s="1"/>
  <c r="O5" i="13"/>
  <c r="P5" i="13" s="1"/>
  <c r="O17" i="13"/>
  <c r="P17" i="13" s="1"/>
  <c r="O29" i="13"/>
  <c r="P29" i="13" s="1"/>
  <c r="O41" i="13"/>
  <c r="P41" i="13" s="1"/>
  <c r="O53" i="13"/>
  <c r="P53" i="13" s="1"/>
  <c r="O65" i="13"/>
  <c r="P65" i="13" s="1"/>
  <c r="R52" i="13"/>
  <c r="S52" i="13" s="1"/>
  <c r="Q52" i="13"/>
  <c r="R40" i="13"/>
  <c r="S40" i="13" s="1"/>
  <c r="Q40" i="13"/>
  <c r="Q28" i="13"/>
  <c r="R28" i="13"/>
  <c r="S28" i="13" s="1"/>
  <c r="R16" i="13"/>
  <c r="S16" i="13" s="1"/>
  <c r="Q16" i="13"/>
  <c r="R64" i="13"/>
  <c r="S64" i="13" s="1"/>
  <c r="Q64" i="13"/>
  <c r="R4" i="13"/>
  <c r="S4" i="13" s="1"/>
  <c r="Q4" i="13"/>
  <c r="V3" i="13"/>
  <c r="X3" i="13" s="1"/>
  <c r="R29" i="13" l="1"/>
  <c r="S29" i="13" s="1"/>
  <c r="Q29" i="13"/>
  <c r="Q17" i="13"/>
  <c r="R17" i="13"/>
  <c r="S17" i="13" s="1"/>
  <c r="R5" i="13"/>
  <c r="S5" i="13" s="1"/>
  <c r="T5" i="13" s="1"/>
  <c r="Q5" i="13"/>
  <c r="U5" i="13"/>
  <c r="W5" i="13"/>
  <c r="V5" i="13"/>
  <c r="O6" i="13"/>
  <c r="P6" i="13" s="1"/>
  <c r="O18" i="13"/>
  <c r="P18" i="13" s="1"/>
  <c r="O30" i="13"/>
  <c r="P30" i="13" s="1"/>
  <c r="O42" i="13"/>
  <c r="P42" i="13" s="1"/>
  <c r="O54" i="13"/>
  <c r="P54" i="13" s="1"/>
  <c r="M67" i="13"/>
  <c r="N7" i="13" s="1"/>
  <c r="O67" i="13" s="1"/>
  <c r="P67" i="13" s="1"/>
  <c r="J67" i="13"/>
  <c r="K67" i="13" s="1"/>
  <c r="L68" i="13" s="1"/>
  <c r="O66" i="13"/>
  <c r="P66" i="13" s="1"/>
  <c r="T4" i="13"/>
  <c r="R65" i="13"/>
  <c r="S65" i="13" s="1"/>
  <c r="Q65" i="13"/>
  <c r="R53" i="13"/>
  <c r="S53" i="13" s="1"/>
  <c r="Q53" i="13"/>
  <c r="V4" i="13"/>
  <c r="X4" i="13" s="1"/>
  <c r="R41" i="13"/>
  <c r="S41" i="13" s="1"/>
  <c r="Q41" i="13"/>
  <c r="X5" i="13" l="1"/>
  <c r="W6" i="13"/>
  <c r="R54" i="13"/>
  <c r="S54" i="13" s="1"/>
  <c r="Q54" i="13"/>
  <c r="R42" i="13"/>
  <c r="S42" i="13" s="1"/>
  <c r="Q42" i="13"/>
  <c r="Q30" i="13"/>
  <c r="R30" i="13"/>
  <c r="S30" i="13" s="1"/>
  <c r="R18" i="13"/>
  <c r="S18" i="13" s="1"/>
  <c r="Q18" i="13"/>
  <c r="R67" i="13"/>
  <c r="S67" i="13" s="1"/>
  <c r="Q67" i="13"/>
  <c r="U6" i="13"/>
  <c r="R6" i="13"/>
  <c r="S6" i="13" s="1"/>
  <c r="Q6" i="13"/>
  <c r="V6" i="13" s="1"/>
  <c r="J68" i="13"/>
  <c r="K68" i="13" s="1"/>
  <c r="L69" i="13" s="1"/>
  <c r="M68" i="13"/>
  <c r="N8" i="13" s="1"/>
  <c r="O68" i="13" s="1"/>
  <c r="P68" i="13" s="1"/>
  <c r="O7" i="13"/>
  <c r="P7" i="13" s="1"/>
  <c r="U7" i="13" s="1"/>
  <c r="O19" i="13"/>
  <c r="P19" i="13" s="1"/>
  <c r="O31" i="13"/>
  <c r="P31" i="13" s="1"/>
  <c r="O43" i="13"/>
  <c r="P43" i="13" s="1"/>
  <c r="O55" i="13"/>
  <c r="P55" i="13" s="1"/>
  <c r="Q66" i="13"/>
  <c r="R66" i="13"/>
  <c r="S66" i="13" s="1"/>
  <c r="R31" i="13" l="1"/>
  <c r="S31" i="13" s="1"/>
  <c r="Q31" i="13"/>
  <c r="O8" i="13"/>
  <c r="P8" i="13" s="1"/>
  <c r="O20" i="13"/>
  <c r="P20" i="13" s="1"/>
  <c r="O32" i="13"/>
  <c r="P32" i="13" s="1"/>
  <c r="O44" i="13"/>
  <c r="P44" i="13" s="1"/>
  <c r="O56" i="13"/>
  <c r="P56" i="13" s="1"/>
  <c r="R68" i="13"/>
  <c r="S68" i="13" s="1"/>
  <c r="Q68" i="13"/>
  <c r="M69" i="13"/>
  <c r="N9" i="13" s="1"/>
  <c r="O69" i="13" s="1"/>
  <c r="P69" i="13" s="1"/>
  <c r="J69" i="13"/>
  <c r="K69" i="13" s="1"/>
  <c r="L70" i="13" s="1"/>
  <c r="T6" i="13"/>
  <c r="X6" i="13"/>
  <c r="W7" i="13"/>
  <c r="R55" i="13"/>
  <c r="S55" i="13" s="1"/>
  <c r="Q55" i="13"/>
  <c r="R43" i="13"/>
  <c r="S43" i="13" s="1"/>
  <c r="Q43" i="13"/>
  <c r="R19" i="13"/>
  <c r="S19" i="13" s="1"/>
  <c r="Q19" i="13"/>
  <c r="R7" i="13"/>
  <c r="S7" i="13" s="1"/>
  <c r="Q7" i="13"/>
  <c r="J70" i="13" l="1"/>
  <c r="K70" i="13" s="1"/>
  <c r="L71" i="13" s="1"/>
  <c r="M70" i="13"/>
  <c r="N10" i="13" s="1"/>
  <c r="R69" i="13"/>
  <c r="S69" i="13" s="1"/>
  <c r="Q69" i="13"/>
  <c r="O9" i="13"/>
  <c r="P9" i="13" s="1"/>
  <c r="O21" i="13"/>
  <c r="P21" i="13" s="1"/>
  <c r="O33" i="13"/>
  <c r="P33" i="13" s="1"/>
  <c r="O45" i="13"/>
  <c r="P45" i="13" s="1"/>
  <c r="O57" i="13"/>
  <c r="P57" i="13" s="1"/>
  <c r="R56" i="13"/>
  <c r="S56" i="13" s="1"/>
  <c r="Q56" i="13"/>
  <c r="Q44" i="13"/>
  <c r="R44" i="13"/>
  <c r="S44" i="13" s="1"/>
  <c r="R32" i="13"/>
  <c r="S32" i="13" s="1"/>
  <c r="Q32" i="13"/>
  <c r="Q20" i="13"/>
  <c r="R20" i="13"/>
  <c r="S20" i="13" s="1"/>
  <c r="R8" i="13"/>
  <c r="S8" i="13" s="1"/>
  <c r="T8" i="13" s="1"/>
  <c r="Q8" i="13"/>
  <c r="U8" i="13"/>
  <c r="W8" i="13"/>
  <c r="V7" i="13"/>
  <c r="X7" i="13" s="1"/>
  <c r="T7" i="13"/>
  <c r="R57" i="13" l="1"/>
  <c r="S57" i="13" s="1"/>
  <c r="Q57" i="13"/>
  <c r="V8" i="13"/>
  <c r="X8" i="13"/>
  <c r="R45" i="13"/>
  <c r="S45" i="13" s="1"/>
  <c r="Q45" i="13"/>
  <c r="R33" i="13"/>
  <c r="S33" i="13" s="1"/>
  <c r="Q33" i="13"/>
  <c r="O10" i="13"/>
  <c r="P10" i="13" s="1"/>
  <c r="O22" i="13"/>
  <c r="P22" i="13" s="1"/>
  <c r="O34" i="13"/>
  <c r="P34" i="13" s="1"/>
  <c r="O46" i="13"/>
  <c r="P46" i="13" s="1"/>
  <c r="O58" i="13"/>
  <c r="P58" i="13" s="1"/>
  <c r="R21" i="13"/>
  <c r="S21" i="13" s="1"/>
  <c r="Q21" i="13"/>
  <c r="M71" i="13"/>
  <c r="N11" i="13" s="1"/>
  <c r="O71" i="13" s="1"/>
  <c r="P71" i="13" s="1"/>
  <c r="J71" i="13"/>
  <c r="K71" i="13" s="1"/>
  <c r="L72" i="13" s="1"/>
  <c r="Q9" i="13"/>
  <c r="R9" i="13"/>
  <c r="S9" i="13" s="1"/>
  <c r="U9" i="13"/>
  <c r="O70" i="13"/>
  <c r="P70" i="13" s="1"/>
  <c r="T9" i="13"/>
  <c r="W9" i="13"/>
  <c r="R71" i="13" l="1"/>
  <c r="S71" i="13" s="1"/>
  <c r="Q71" i="13"/>
  <c r="Q58" i="13"/>
  <c r="R58" i="13"/>
  <c r="S58" i="13" s="1"/>
  <c r="R46" i="13"/>
  <c r="S46" i="13" s="1"/>
  <c r="Q46" i="13"/>
  <c r="R34" i="13"/>
  <c r="S34" i="13" s="1"/>
  <c r="Q34" i="13"/>
  <c r="R22" i="13"/>
  <c r="S22" i="13" s="1"/>
  <c r="Q22" i="13"/>
  <c r="R10" i="13"/>
  <c r="S10" i="13" s="1"/>
  <c r="T10" i="13" s="1"/>
  <c r="Q10" i="13"/>
  <c r="W10" i="13"/>
  <c r="U10" i="13"/>
  <c r="R70" i="13"/>
  <c r="S70" i="13" s="1"/>
  <c r="Q70" i="13"/>
  <c r="J72" i="13"/>
  <c r="K72" i="13" s="1"/>
  <c r="L73" i="13" s="1"/>
  <c r="M72" i="13"/>
  <c r="N12" i="13" s="1"/>
  <c r="O11" i="13"/>
  <c r="P11" i="13" s="1"/>
  <c r="O23" i="13"/>
  <c r="P23" i="13" s="1"/>
  <c r="O35" i="13"/>
  <c r="P35" i="13" s="1"/>
  <c r="O47" i="13"/>
  <c r="P47" i="13" s="1"/>
  <c r="O59" i="13"/>
  <c r="P59" i="13" s="1"/>
  <c r="V9" i="13"/>
  <c r="X9" i="13" s="1"/>
  <c r="R59" i="13" l="1"/>
  <c r="S59" i="13" s="1"/>
  <c r="Q59" i="13"/>
  <c r="R47" i="13"/>
  <c r="S47" i="13" s="1"/>
  <c r="Q47" i="13"/>
  <c r="V10" i="13"/>
  <c r="X10" i="13" s="1"/>
  <c r="R35" i="13"/>
  <c r="S35" i="13" s="1"/>
  <c r="Q35" i="13"/>
  <c r="R11" i="13"/>
  <c r="S11" i="13" s="1"/>
  <c r="T11" i="13" s="1"/>
  <c r="Q11" i="13"/>
  <c r="V11" i="13" s="1"/>
  <c r="U11" i="13"/>
  <c r="W11" i="13"/>
  <c r="M73" i="13"/>
  <c r="N13" i="13" s="1"/>
  <c r="O73" i="13" s="1"/>
  <c r="P73" i="13" s="1"/>
  <c r="J73" i="13"/>
  <c r="K73" i="13" s="1"/>
  <c r="L74" i="13" s="1"/>
  <c r="O12" i="13"/>
  <c r="P12" i="13" s="1"/>
  <c r="O24" i="13"/>
  <c r="P24" i="13" s="1"/>
  <c r="O36" i="13"/>
  <c r="P36" i="13" s="1"/>
  <c r="O48" i="13"/>
  <c r="P48" i="13" s="1"/>
  <c r="O60" i="13"/>
  <c r="P60" i="13" s="1"/>
  <c r="R23" i="13"/>
  <c r="S23" i="13" s="1"/>
  <c r="Q23" i="13"/>
  <c r="O72" i="13"/>
  <c r="P72" i="13" s="1"/>
  <c r="X11" i="13" l="1"/>
  <c r="R73" i="13"/>
  <c r="S73" i="13" s="1"/>
  <c r="Q73" i="13"/>
  <c r="R36" i="13"/>
  <c r="S36" i="13" s="1"/>
  <c r="Q36" i="13"/>
  <c r="R12" i="13"/>
  <c r="S12" i="13" s="1"/>
  <c r="Q12" i="13"/>
  <c r="U12" i="13"/>
  <c r="W12" i="13"/>
  <c r="M74" i="13"/>
  <c r="N14" i="13" s="1"/>
  <c r="J74" i="13"/>
  <c r="K74" i="13" s="1"/>
  <c r="O13" i="13"/>
  <c r="P13" i="13" s="1"/>
  <c r="O25" i="13"/>
  <c r="P25" i="13" s="1"/>
  <c r="O37" i="13"/>
  <c r="P37" i="13" s="1"/>
  <c r="O49" i="13"/>
  <c r="P49" i="13" s="1"/>
  <c r="O61" i="13"/>
  <c r="P61" i="13" s="1"/>
  <c r="Q24" i="13"/>
  <c r="R24" i="13"/>
  <c r="S24" i="13" s="1"/>
  <c r="Q72" i="13"/>
  <c r="R72" i="13"/>
  <c r="S72" i="13" s="1"/>
  <c r="R60" i="13"/>
  <c r="S60" i="13" s="1"/>
  <c r="Q60" i="13"/>
  <c r="R48" i="13"/>
  <c r="S48" i="13" s="1"/>
  <c r="Q48" i="13"/>
  <c r="Q13" i="13" l="1"/>
  <c r="R13" i="13"/>
  <c r="S13" i="13" s="1"/>
  <c r="W13" i="13"/>
  <c r="U13" i="13"/>
  <c r="V12" i="13"/>
  <c r="X12" i="13" s="1"/>
  <c r="T12" i="13"/>
  <c r="O14" i="13"/>
  <c r="P14" i="13" s="1"/>
  <c r="O26" i="13"/>
  <c r="P26" i="13" s="1"/>
  <c r="O38" i="13"/>
  <c r="P38" i="13" s="1"/>
  <c r="O50" i="13"/>
  <c r="P50" i="13" s="1"/>
  <c r="O62" i="13"/>
  <c r="P62" i="13" s="1"/>
  <c r="O74" i="13"/>
  <c r="P74" i="13" s="1"/>
  <c r="R61" i="13"/>
  <c r="S61" i="13" s="1"/>
  <c r="Q61" i="13"/>
  <c r="U61" i="13"/>
  <c r="W61" i="13"/>
  <c r="R49" i="13"/>
  <c r="S49" i="13" s="1"/>
  <c r="Q49" i="13"/>
  <c r="R37" i="13"/>
  <c r="S37" i="13" s="1"/>
  <c r="Q37" i="13"/>
  <c r="R25" i="13"/>
  <c r="S25" i="13" s="1"/>
  <c r="Q25" i="13"/>
  <c r="W59" i="13" l="1"/>
  <c r="U37" i="13"/>
  <c r="R14" i="13"/>
  <c r="S14" i="13" s="1"/>
  <c r="Q14" i="13"/>
  <c r="V23" i="13" s="1"/>
  <c r="U17" i="13"/>
  <c r="U15" i="13"/>
  <c r="W17" i="13"/>
  <c r="W15" i="13"/>
  <c r="W19" i="13"/>
  <c r="U16" i="13"/>
  <c r="U18" i="13"/>
  <c r="W16" i="13"/>
  <c r="W22" i="13"/>
  <c r="U19" i="13"/>
  <c r="U20" i="13"/>
  <c r="W14" i="13"/>
  <c r="U21" i="13"/>
  <c r="U14" i="13"/>
  <c r="W18" i="13"/>
  <c r="U22" i="13"/>
  <c r="W21" i="13"/>
  <c r="W20" i="13"/>
  <c r="U24" i="13"/>
  <c r="U72" i="13"/>
  <c r="W23" i="13"/>
  <c r="W46" i="13"/>
  <c r="W36" i="13"/>
  <c r="U23" i="13"/>
  <c r="W48" i="13"/>
  <c r="W24" i="13"/>
  <c r="U36" i="13"/>
  <c r="W60" i="13"/>
  <c r="W49" i="13"/>
  <c r="W47" i="13"/>
  <c r="W72" i="13"/>
  <c r="U49" i="13"/>
  <c r="U35" i="13"/>
  <c r="W35" i="13"/>
  <c r="U47" i="13"/>
  <c r="W25" i="13"/>
  <c r="U73" i="13"/>
  <c r="Q74" i="13"/>
  <c r="R74" i="13"/>
  <c r="S74" i="13" s="1"/>
  <c r="W74" i="13"/>
  <c r="U74" i="13"/>
  <c r="AA3" i="13" s="1"/>
  <c r="V25" i="13"/>
  <c r="T25" i="13"/>
  <c r="R62" i="13"/>
  <c r="S62" i="13" s="1"/>
  <c r="Q62" i="13"/>
  <c r="W66" i="13"/>
  <c r="W63" i="13"/>
  <c r="U68" i="13"/>
  <c r="W68" i="13"/>
  <c r="W67" i="13"/>
  <c r="W69" i="13"/>
  <c r="U64" i="13"/>
  <c r="U69" i="13"/>
  <c r="W62" i="13"/>
  <c r="U67" i="13"/>
  <c r="U66" i="13"/>
  <c r="U62" i="13"/>
  <c r="W64" i="13"/>
  <c r="U65" i="13"/>
  <c r="U70" i="13"/>
  <c r="W71" i="13"/>
  <c r="W65" i="13"/>
  <c r="U63" i="13"/>
  <c r="W70" i="13"/>
  <c r="Q50" i="13"/>
  <c r="R50" i="13"/>
  <c r="S50" i="13" s="1"/>
  <c r="W57" i="13"/>
  <c r="W50" i="13"/>
  <c r="U55" i="13"/>
  <c r="U51" i="13"/>
  <c r="U57" i="13"/>
  <c r="W54" i="13"/>
  <c r="W53" i="13"/>
  <c r="W58" i="13"/>
  <c r="U50" i="13"/>
  <c r="U52" i="13"/>
  <c r="U53" i="13"/>
  <c r="W55" i="13"/>
  <c r="W51" i="13"/>
  <c r="U58" i="13"/>
  <c r="W52" i="13"/>
  <c r="U56" i="13"/>
  <c r="U54" i="13"/>
  <c r="W56" i="13"/>
  <c r="T13" i="13"/>
  <c r="T23" i="13"/>
  <c r="W37" i="13"/>
  <c r="U59" i="13"/>
  <c r="U71" i="13"/>
  <c r="W73" i="13"/>
  <c r="Q38" i="13"/>
  <c r="R38" i="13"/>
  <c r="S38" i="13" s="1"/>
  <c r="W42" i="13"/>
  <c r="W44" i="13"/>
  <c r="U45" i="13"/>
  <c r="U41" i="13"/>
  <c r="W40" i="13"/>
  <c r="U42" i="13"/>
  <c r="W43" i="13"/>
  <c r="U40" i="13"/>
  <c r="U44" i="13"/>
  <c r="W41" i="13"/>
  <c r="U43" i="13"/>
  <c r="U38" i="13"/>
  <c r="U46" i="13"/>
  <c r="W45" i="13"/>
  <c r="W38" i="13"/>
  <c r="W39" i="13"/>
  <c r="U39" i="13"/>
  <c r="V13" i="13"/>
  <c r="X13" i="13" s="1"/>
  <c r="U25" i="13"/>
  <c r="U60" i="13"/>
  <c r="U48" i="13"/>
  <c r="R26" i="13"/>
  <c r="S26" i="13" s="1"/>
  <c r="Q26" i="13"/>
  <c r="W30" i="13"/>
  <c r="W33" i="13"/>
  <c r="U29" i="13"/>
  <c r="U32" i="13"/>
  <c r="W31" i="13"/>
  <c r="W28" i="13"/>
  <c r="U33" i="13"/>
  <c r="W27" i="13"/>
  <c r="W26" i="13"/>
  <c r="U31" i="13"/>
  <c r="W29" i="13"/>
  <c r="U26" i="13"/>
  <c r="U27" i="13"/>
  <c r="U28" i="13"/>
  <c r="W34" i="13"/>
  <c r="U34" i="13"/>
  <c r="W32" i="13"/>
  <c r="U30" i="13"/>
  <c r="T22" i="13"/>
  <c r="V37" i="13" l="1"/>
  <c r="T60" i="13"/>
  <c r="X25" i="13"/>
  <c r="T61" i="13"/>
  <c r="V46" i="13"/>
  <c r="X46" i="13" s="1"/>
  <c r="V70" i="13"/>
  <c r="X70" i="13" s="1"/>
  <c r="V74" i="13"/>
  <c r="AA5" i="13" s="1"/>
  <c r="AA6" i="13" s="1"/>
  <c r="V61" i="13"/>
  <c r="X61" i="13" s="1"/>
  <c r="T34" i="13"/>
  <c r="T52" i="13"/>
  <c r="T50" i="13"/>
  <c r="T54" i="13"/>
  <c r="T51" i="13"/>
  <c r="T56" i="13"/>
  <c r="T53" i="13"/>
  <c r="T55" i="13"/>
  <c r="T57" i="13"/>
  <c r="T37" i="13"/>
  <c r="V55" i="13"/>
  <c r="X55" i="13" s="1"/>
  <c r="V53" i="13"/>
  <c r="X53" i="13" s="1"/>
  <c r="V54" i="13"/>
  <c r="X54" i="13" s="1"/>
  <c r="V56" i="13"/>
  <c r="X56" i="13" s="1"/>
  <c r="V52" i="13"/>
  <c r="X52" i="13" s="1"/>
  <c r="V51" i="13"/>
  <c r="X51" i="13" s="1"/>
  <c r="V50" i="13"/>
  <c r="X50" i="13" s="1"/>
  <c r="V57" i="13"/>
  <c r="X57" i="13" s="1"/>
  <c r="V58" i="13"/>
  <c r="X58" i="13" s="1"/>
  <c r="T49" i="13"/>
  <c r="V40" i="13"/>
  <c r="X40" i="13" s="1"/>
  <c r="V42" i="13"/>
  <c r="X42" i="13" s="1"/>
  <c r="V44" i="13"/>
  <c r="X44" i="13" s="1"/>
  <c r="V45" i="13"/>
  <c r="X45" i="13" s="1"/>
  <c r="V43" i="13"/>
  <c r="X43" i="13" s="1"/>
  <c r="V39" i="13"/>
  <c r="V41" i="13"/>
  <c r="X41" i="13" s="1"/>
  <c r="V38" i="13"/>
  <c r="X38" i="13" s="1"/>
  <c r="X23" i="13"/>
  <c r="V65" i="13"/>
  <c r="X65" i="13" s="1"/>
  <c r="V69" i="13"/>
  <c r="X69" i="13" s="1"/>
  <c r="V66" i="13"/>
  <c r="X66" i="13" s="1"/>
  <c r="V62" i="13"/>
  <c r="X62" i="13" s="1"/>
  <c r="V68" i="13"/>
  <c r="X68" i="13" s="1"/>
  <c r="V67" i="13"/>
  <c r="X67" i="13" s="1"/>
  <c r="V63" i="13"/>
  <c r="X63" i="13" s="1"/>
  <c r="V64" i="13"/>
  <c r="X64" i="13" s="1"/>
  <c r="T32" i="13"/>
  <c r="T27" i="13"/>
  <c r="T31" i="13"/>
  <c r="T30" i="13"/>
  <c r="T28" i="13"/>
  <c r="T29" i="13"/>
  <c r="T26" i="13"/>
  <c r="T33" i="13"/>
  <c r="T63" i="13"/>
  <c r="T67" i="13"/>
  <c r="T69" i="13"/>
  <c r="T68" i="13"/>
  <c r="T64" i="13"/>
  <c r="T66" i="13"/>
  <c r="T62" i="13"/>
  <c r="T65" i="13"/>
  <c r="X37" i="13"/>
  <c r="T40" i="13"/>
  <c r="T44" i="13"/>
  <c r="T42" i="13"/>
  <c r="T41" i="13"/>
  <c r="T43" i="13"/>
  <c r="T39" i="13"/>
  <c r="T38" i="13"/>
  <c r="T47" i="13"/>
  <c r="V19" i="13"/>
  <c r="X19" i="13" s="1"/>
  <c r="V16" i="13"/>
  <c r="X16" i="13" s="1"/>
  <c r="V14" i="13"/>
  <c r="X14" i="13" s="1"/>
  <c r="V20" i="13"/>
  <c r="X20" i="13" s="1"/>
  <c r="V17" i="13"/>
  <c r="X17" i="13" s="1"/>
  <c r="V18" i="13"/>
  <c r="X18" i="13" s="1"/>
  <c r="V15" i="13"/>
  <c r="X15" i="13" s="1"/>
  <c r="V22" i="13"/>
  <c r="X22" i="13" s="1"/>
  <c r="V59" i="13"/>
  <c r="X59" i="13" s="1"/>
  <c r="V48" i="13"/>
  <c r="X48" i="13" s="1"/>
  <c r="V60" i="13"/>
  <c r="X60" i="13" s="1"/>
  <c r="V72" i="13"/>
  <c r="X72" i="13" s="1"/>
  <c r="V47" i="13"/>
  <c r="X47" i="13" s="1"/>
  <c r="V24" i="13"/>
  <c r="X24" i="13" s="1"/>
  <c r="V71" i="13"/>
  <c r="X71" i="13" s="1"/>
  <c r="V73" i="13"/>
  <c r="X73" i="13" s="1"/>
  <c r="V21" i="13"/>
  <c r="X21" i="13" s="1"/>
  <c r="V36" i="13"/>
  <c r="X36" i="13" s="1"/>
  <c r="T35" i="13"/>
  <c r="AA7" i="13"/>
  <c r="T16" i="13"/>
  <c r="T17" i="13"/>
  <c r="T15" i="13"/>
  <c r="T14" i="13"/>
  <c r="T19" i="13"/>
  <c r="T18" i="13"/>
  <c r="T73" i="13"/>
  <c r="T36" i="13"/>
  <c r="T46" i="13"/>
  <c r="T70" i="13"/>
  <c r="T20" i="13"/>
  <c r="T24" i="13"/>
  <c r="T45" i="13"/>
  <c r="T72" i="13"/>
  <c r="T48" i="13"/>
  <c r="T21" i="13"/>
  <c r="T71" i="13"/>
  <c r="X39" i="13"/>
  <c r="V27" i="13"/>
  <c r="X27" i="13" s="1"/>
  <c r="V33" i="13"/>
  <c r="X33" i="13" s="1"/>
  <c r="V30" i="13"/>
  <c r="X30" i="13" s="1"/>
  <c r="V29" i="13"/>
  <c r="X29" i="13" s="1"/>
  <c r="V28" i="13"/>
  <c r="X28" i="13" s="1"/>
  <c r="V32" i="13"/>
  <c r="X32" i="13" s="1"/>
  <c r="V34" i="13"/>
  <c r="X34" i="13" s="1"/>
  <c r="V26" i="13"/>
  <c r="X26" i="13" s="1"/>
  <c r="V31" i="13"/>
  <c r="X31" i="13" s="1"/>
  <c r="V49" i="13"/>
  <c r="X49" i="13" s="1"/>
  <c r="T59" i="13"/>
  <c r="V35" i="13"/>
  <c r="X35" i="13" s="1"/>
  <c r="T58" i="13"/>
  <c r="T74" i="13"/>
  <c r="AA4" i="13" s="1"/>
  <c r="X74" i="13" l="1"/>
  <c r="I2" i="12"/>
  <c r="H2" i="12"/>
  <c r="F2" i="2"/>
  <c r="E2" i="2"/>
  <c r="AA9" i="13" l="1"/>
  <c r="AA8" i="13"/>
  <c r="J3" i="12"/>
  <c r="K3" i="12" l="1"/>
  <c r="H3" i="12"/>
  <c r="I3" i="12" s="1"/>
  <c r="L3" i="12"/>
  <c r="Q3" i="12" s="1"/>
  <c r="J4" i="12"/>
  <c r="H4" i="12" s="1"/>
  <c r="I4" i="12" s="1"/>
  <c r="M3" i="12" l="1"/>
  <c r="N3" i="12" s="1"/>
  <c r="O3" i="12" s="1"/>
  <c r="R4" i="12"/>
  <c r="R3" i="12"/>
  <c r="S3" i="12" s="1"/>
  <c r="P3" i="12"/>
  <c r="K4" i="12"/>
  <c r="M4" i="12" s="1"/>
  <c r="N4" i="12" s="1"/>
  <c r="O4" i="12" s="1"/>
  <c r="P4" i="12" l="1"/>
  <c r="L4" i="12"/>
  <c r="J5" i="12"/>
  <c r="H5" i="12" s="1"/>
  <c r="K5" i="12" l="1"/>
  <c r="I5" i="12"/>
  <c r="J6" i="12" s="1"/>
  <c r="H6" i="12" s="1"/>
  <c r="Q4" i="12"/>
  <c r="S4" i="12" s="1"/>
  <c r="I6" i="12" l="1"/>
  <c r="J7" i="12" s="1"/>
  <c r="H7" i="12" s="1"/>
  <c r="K6" i="12"/>
  <c r="R6" i="12" s="1"/>
  <c r="M5" i="12"/>
  <c r="N5" i="12" s="1"/>
  <c r="L5" i="12"/>
  <c r="P5" i="12"/>
  <c r="R5" i="12"/>
  <c r="Q5" i="12" l="1"/>
  <c r="S5" i="12" s="1"/>
  <c r="O5" i="12"/>
  <c r="P6" i="12"/>
  <c r="M6" i="12"/>
  <c r="N6" i="12" s="1"/>
  <c r="L6" i="12"/>
  <c r="K7" i="12"/>
  <c r="I7" i="12"/>
  <c r="J8" i="12" s="1"/>
  <c r="H8" i="12" s="1"/>
  <c r="K8" i="12" l="1"/>
  <c r="R8" i="12" s="1"/>
  <c r="I8" i="12"/>
  <c r="J9" i="12" s="1"/>
  <c r="H9" i="12" s="1"/>
  <c r="M7" i="12"/>
  <c r="N7" i="12" s="1"/>
  <c r="O7" i="12" s="1"/>
  <c r="L7" i="12"/>
  <c r="P7" i="12"/>
  <c r="R7" i="12"/>
  <c r="O6" i="12"/>
  <c r="Q6" i="12"/>
  <c r="S6" i="12" s="1"/>
  <c r="Q7" i="12" l="1"/>
  <c r="S7" i="12" s="1"/>
  <c r="K9" i="12"/>
  <c r="I9" i="12"/>
  <c r="J10" i="12" s="1"/>
  <c r="H10" i="12" s="1"/>
  <c r="P8" i="12"/>
  <c r="L8" i="12"/>
  <c r="M8" i="12"/>
  <c r="N8" i="12" s="1"/>
  <c r="O8" i="12" l="1"/>
  <c r="Q8" i="12"/>
  <c r="S8" i="12" s="1"/>
  <c r="K10" i="12"/>
  <c r="I10" i="12"/>
  <c r="J11" i="12" s="1"/>
  <c r="H11" i="12" s="1"/>
  <c r="P9" i="12"/>
  <c r="M9" i="12"/>
  <c r="N9" i="12" s="1"/>
  <c r="L9" i="12"/>
  <c r="Q9" i="12" s="1"/>
  <c r="R9" i="12"/>
  <c r="S9" i="12" l="1"/>
  <c r="I11" i="12"/>
  <c r="J12" i="12" s="1"/>
  <c r="H12" i="12" s="1"/>
  <c r="K11" i="12"/>
  <c r="M10" i="12"/>
  <c r="N10" i="12" s="1"/>
  <c r="L10" i="12"/>
  <c r="O9" i="12"/>
  <c r="L11" i="12" l="1"/>
  <c r="M11" i="12"/>
  <c r="N11" i="12" s="1"/>
  <c r="K12" i="12"/>
  <c r="I12" i="12"/>
  <c r="J13" i="12" s="1"/>
  <c r="H13" i="12" s="1"/>
  <c r="I13" i="12" l="1"/>
  <c r="J14" i="12" s="1"/>
  <c r="H14" i="12" s="1"/>
  <c r="K13" i="12"/>
  <c r="M12" i="12"/>
  <c r="N12" i="12" s="1"/>
  <c r="L12" i="12"/>
  <c r="I14" i="12" l="1"/>
  <c r="J15" i="12" s="1"/>
  <c r="H15" i="12" s="1"/>
  <c r="K14" i="12"/>
  <c r="M13" i="12"/>
  <c r="N13" i="12" s="1"/>
  <c r="L13" i="12"/>
  <c r="L14" i="12" l="1"/>
  <c r="M14" i="12"/>
  <c r="N14" i="12" s="1"/>
  <c r="K15" i="12"/>
  <c r="I15" i="12"/>
  <c r="J16" i="12" s="1"/>
  <c r="H16" i="12" s="1"/>
  <c r="K16" i="12" l="1"/>
  <c r="I16" i="12"/>
  <c r="J17" i="12" s="1"/>
  <c r="H17" i="12" s="1"/>
  <c r="L15" i="12"/>
  <c r="M15" i="12"/>
  <c r="N15" i="12" s="1"/>
  <c r="I17" i="12" l="1"/>
  <c r="J18" i="12" s="1"/>
  <c r="H18" i="12" s="1"/>
  <c r="K17" i="12"/>
  <c r="L16" i="12"/>
  <c r="M16" i="12"/>
  <c r="N16" i="12" s="1"/>
  <c r="K18" i="12" l="1"/>
  <c r="I18" i="12"/>
  <c r="J19" i="12" s="1"/>
  <c r="H19" i="12" s="1"/>
  <c r="L17" i="12"/>
  <c r="M17" i="12"/>
  <c r="N17" i="12" s="1"/>
  <c r="I19" i="12" l="1"/>
  <c r="J20" i="12" s="1"/>
  <c r="H20" i="12" s="1"/>
  <c r="K19" i="12"/>
  <c r="M18" i="12"/>
  <c r="N18" i="12" s="1"/>
  <c r="L18" i="12"/>
  <c r="M19" i="12" l="1"/>
  <c r="N19" i="12" s="1"/>
  <c r="L19" i="12"/>
  <c r="I20" i="12"/>
  <c r="J21" i="12" s="1"/>
  <c r="H21" i="12" s="1"/>
  <c r="K20" i="12"/>
  <c r="I21" i="12" l="1"/>
  <c r="J22" i="12" s="1"/>
  <c r="H22" i="12" s="1"/>
  <c r="K21" i="12"/>
  <c r="L20" i="12"/>
  <c r="M20" i="12"/>
  <c r="N20" i="12" s="1"/>
  <c r="M21" i="12" l="1"/>
  <c r="N21" i="12" s="1"/>
  <c r="L21" i="12"/>
  <c r="K22" i="12"/>
  <c r="I22" i="12"/>
  <c r="J23" i="12" s="1"/>
  <c r="H23" i="12" s="1"/>
  <c r="K23" i="12" l="1"/>
  <c r="I23" i="12"/>
  <c r="J24" i="12" s="1"/>
  <c r="H24" i="12" s="1"/>
  <c r="M22" i="12"/>
  <c r="N22" i="12" s="1"/>
  <c r="L22" i="12"/>
  <c r="K24" i="12" l="1"/>
  <c r="I24" i="12"/>
  <c r="J25" i="12" s="1"/>
  <c r="H25" i="12" s="1"/>
  <c r="M23" i="12"/>
  <c r="N23" i="12" s="1"/>
  <c r="L23" i="12"/>
  <c r="K25" i="12" l="1"/>
  <c r="I25" i="12"/>
  <c r="J26" i="12" s="1"/>
  <c r="H26" i="12" s="1"/>
  <c r="L24" i="12"/>
  <c r="M24" i="12"/>
  <c r="N24" i="12" s="1"/>
  <c r="I26" i="12" l="1"/>
  <c r="J27" i="12" s="1"/>
  <c r="H27" i="12" s="1"/>
  <c r="K26" i="12"/>
  <c r="M25" i="12"/>
  <c r="N25" i="12" s="1"/>
  <c r="L25" i="12"/>
  <c r="M26" i="12" l="1"/>
  <c r="N26" i="12" s="1"/>
  <c r="L26" i="12"/>
  <c r="I27" i="12"/>
  <c r="J28" i="12" s="1"/>
  <c r="H28" i="12" s="1"/>
  <c r="K27" i="12"/>
  <c r="K28" i="12" l="1"/>
  <c r="I28" i="12"/>
  <c r="J29" i="12" s="1"/>
  <c r="H29" i="12" s="1"/>
  <c r="L27" i="12"/>
  <c r="M27" i="12"/>
  <c r="N27" i="12" s="1"/>
  <c r="I29" i="12" l="1"/>
  <c r="J30" i="12" s="1"/>
  <c r="H30" i="12" s="1"/>
  <c r="K29" i="12"/>
  <c r="M28" i="12"/>
  <c r="N28" i="12" s="1"/>
  <c r="L28" i="12"/>
  <c r="M29" i="12" l="1"/>
  <c r="N29" i="12" s="1"/>
  <c r="L29" i="12"/>
  <c r="K30" i="12"/>
  <c r="I30" i="12"/>
  <c r="J31" i="12" s="1"/>
  <c r="H31" i="12" s="1"/>
  <c r="K31" i="12" l="1"/>
  <c r="I31" i="12"/>
  <c r="J32" i="12" s="1"/>
  <c r="H32" i="12" s="1"/>
  <c r="M30" i="12"/>
  <c r="N30" i="12" s="1"/>
  <c r="L30" i="12"/>
  <c r="I32" i="12" l="1"/>
  <c r="J33" i="12" s="1"/>
  <c r="H33" i="12" s="1"/>
  <c r="K32" i="12"/>
  <c r="L31" i="12"/>
  <c r="M31" i="12"/>
  <c r="N31" i="12" s="1"/>
  <c r="L32" i="12" l="1"/>
  <c r="M32" i="12"/>
  <c r="N32" i="12" s="1"/>
  <c r="I33" i="12"/>
  <c r="J34" i="12" s="1"/>
  <c r="H34" i="12" s="1"/>
  <c r="K33" i="12"/>
  <c r="L33" i="12" l="1"/>
  <c r="M33" i="12"/>
  <c r="N33" i="12" s="1"/>
  <c r="I34" i="12"/>
  <c r="J35" i="12" s="1"/>
  <c r="H35" i="12" s="1"/>
  <c r="K34" i="12"/>
  <c r="I35" i="12" l="1"/>
  <c r="J36" i="12" s="1"/>
  <c r="H36" i="12" s="1"/>
  <c r="K35" i="12"/>
  <c r="L34" i="12"/>
  <c r="M34" i="12"/>
  <c r="N34" i="12" s="1"/>
  <c r="M35" i="12" l="1"/>
  <c r="N35" i="12" s="1"/>
  <c r="L35" i="12"/>
  <c r="K36" i="12"/>
  <c r="I36" i="12"/>
  <c r="J37" i="12" s="1"/>
  <c r="H37" i="12" s="1"/>
  <c r="L36" i="12" l="1"/>
  <c r="M36" i="12"/>
  <c r="N36" i="12" s="1"/>
  <c r="I37" i="12"/>
  <c r="J38" i="12" s="1"/>
  <c r="H38" i="12" s="1"/>
  <c r="K37" i="12"/>
  <c r="L37" i="12" l="1"/>
  <c r="M37" i="12"/>
  <c r="N37" i="12" s="1"/>
  <c r="K38" i="12"/>
  <c r="I38" i="12"/>
  <c r="J39" i="12" s="1"/>
  <c r="H39" i="12" s="1"/>
  <c r="M38" i="12" l="1"/>
  <c r="N38" i="12" s="1"/>
  <c r="L38" i="12"/>
  <c r="K39" i="12"/>
  <c r="I39" i="12"/>
  <c r="J40" i="12" s="1"/>
  <c r="H40" i="12" s="1"/>
  <c r="M39" i="12" l="1"/>
  <c r="N39" i="12" s="1"/>
  <c r="L39" i="12"/>
  <c r="K40" i="12"/>
  <c r="I40" i="12"/>
  <c r="J41" i="12" s="1"/>
  <c r="H41" i="12" s="1"/>
  <c r="K41" i="12" l="1"/>
  <c r="I41" i="12"/>
  <c r="J42" i="12" s="1"/>
  <c r="H42" i="12" s="1"/>
  <c r="L40" i="12"/>
  <c r="M40" i="12"/>
  <c r="N40" i="12" s="1"/>
  <c r="K42" i="12" l="1"/>
  <c r="I42" i="12"/>
  <c r="J43" i="12" s="1"/>
  <c r="H43" i="12" s="1"/>
  <c r="L41" i="12"/>
  <c r="M41" i="12"/>
  <c r="N41" i="12" s="1"/>
  <c r="I43" i="12" l="1"/>
  <c r="J44" i="12" s="1"/>
  <c r="H44" i="12" s="1"/>
  <c r="K43" i="12"/>
  <c r="L42" i="12"/>
  <c r="M42" i="12"/>
  <c r="N42" i="12" s="1"/>
  <c r="L43" i="12" l="1"/>
  <c r="M43" i="12"/>
  <c r="N43" i="12" s="1"/>
  <c r="I44" i="12"/>
  <c r="J45" i="12" s="1"/>
  <c r="H45" i="12" s="1"/>
  <c r="K44" i="12"/>
  <c r="M44" i="12" l="1"/>
  <c r="N44" i="12" s="1"/>
  <c r="L44" i="12"/>
  <c r="I45" i="12"/>
  <c r="J46" i="12" s="1"/>
  <c r="H46" i="12" s="1"/>
  <c r="K45" i="12"/>
  <c r="M45" i="12" l="1"/>
  <c r="N45" i="12" s="1"/>
  <c r="L45" i="12"/>
  <c r="K46" i="12"/>
  <c r="I46" i="12"/>
  <c r="J47" i="12" s="1"/>
  <c r="H47" i="12" s="1"/>
  <c r="K47" i="12" l="1"/>
  <c r="I47" i="12"/>
  <c r="J48" i="12" s="1"/>
  <c r="H48" i="12" s="1"/>
  <c r="L46" i="12"/>
  <c r="M46" i="12"/>
  <c r="N46" i="12" s="1"/>
  <c r="I48" i="12" l="1"/>
  <c r="J49" i="12" s="1"/>
  <c r="H49" i="12" s="1"/>
  <c r="K48" i="12"/>
  <c r="L47" i="12"/>
  <c r="M47" i="12"/>
  <c r="N47" i="12" s="1"/>
  <c r="L48" i="12" l="1"/>
  <c r="M48" i="12"/>
  <c r="N48" i="12" s="1"/>
  <c r="I49" i="12"/>
  <c r="J50" i="12" s="1"/>
  <c r="H50" i="12" s="1"/>
  <c r="K49" i="12"/>
  <c r="K50" i="12" l="1"/>
  <c r="I50" i="12"/>
  <c r="J51" i="12" s="1"/>
  <c r="H51" i="12" s="1"/>
  <c r="L49" i="12"/>
  <c r="M49" i="12"/>
  <c r="N49" i="12" s="1"/>
  <c r="I51" i="12" l="1"/>
  <c r="J52" i="12" s="1"/>
  <c r="H52" i="12" s="1"/>
  <c r="K51" i="12"/>
  <c r="M50" i="12"/>
  <c r="N50" i="12" s="1"/>
  <c r="L50" i="12"/>
  <c r="L51" i="12" l="1"/>
  <c r="M51" i="12"/>
  <c r="N51" i="12" s="1"/>
  <c r="I52" i="12"/>
  <c r="J53" i="12" s="1"/>
  <c r="H53" i="12" s="1"/>
  <c r="K52" i="12"/>
  <c r="I53" i="12" l="1"/>
  <c r="J54" i="12" s="1"/>
  <c r="H54" i="12" s="1"/>
  <c r="K53" i="12"/>
  <c r="L52" i="12"/>
  <c r="M52" i="12"/>
  <c r="N52" i="12" s="1"/>
  <c r="M53" i="12" l="1"/>
  <c r="N53" i="12" s="1"/>
  <c r="L53" i="12"/>
  <c r="K54" i="12"/>
  <c r="I54" i="12"/>
  <c r="J55" i="12" s="1"/>
  <c r="H55" i="12" s="1"/>
  <c r="I55" i="12" l="1"/>
  <c r="J56" i="12" s="1"/>
  <c r="H56" i="12" s="1"/>
  <c r="K55" i="12"/>
  <c r="M54" i="12"/>
  <c r="N54" i="12" s="1"/>
  <c r="L54" i="12"/>
  <c r="M55" i="12" l="1"/>
  <c r="N55" i="12" s="1"/>
  <c r="L55" i="12"/>
  <c r="K56" i="12"/>
  <c r="I56" i="12"/>
  <c r="J57" i="12" s="1"/>
  <c r="H57" i="12" s="1"/>
  <c r="K57" i="12" l="1"/>
  <c r="I57" i="12"/>
  <c r="J58" i="12" s="1"/>
  <c r="H58" i="12" s="1"/>
  <c r="M56" i="12"/>
  <c r="N56" i="12" s="1"/>
  <c r="L56" i="12"/>
  <c r="I58" i="12" l="1"/>
  <c r="J59" i="12" s="1"/>
  <c r="H59" i="12" s="1"/>
  <c r="K58" i="12"/>
  <c r="L57" i="12"/>
  <c r="M57" i="12"/>
  <c r="N57" i="12" s="1"/>
  <c r="M58" i="12" l="1"/>
  <c r="N58" i="12" s="1"/>
  <c r="L58" i="12"/>
  <c r="I59" i="12"/>
  <c r="J60" i="12" s="1"/>
  <c r="H60" i="12" s="1"/>
  <c r="K59" i="12"/>
  <c r="K60" i="12" l="1"/>
  <c r="I60" i="12"/>
  <c r="J61" i="12" s="1"/>
  <c r="H61" i="12" s="1"/>
  <c r="M59" i="12"/>
  <c r="N59" i="12" s="1"/>
  <c r="L59" i="12"/>
  <c r="K61" i="12" l="1"/>
  <c r="I61" i="12"/>
  <c r="J62" i="12" s="1"/>
  <c r="H62" i="12" s="1"/>
  <c r="M60" i="12"/>
  <c r="N60" i="12" s="1"/>
  <c r="L60" i="12"/>
  <c r="I62" i="12" l="1"/>
  <c r="J63" i="12" s="1"/>
  <c r="H63" i="12" s="1"/>
  <c r="K62" i="12"/>
  <c r="M61" i="12"/>
  <c r="N61" i="12" s="1"/>
  <c r="L61" i="12"/>
  <c r="M62" i="12" l="1"/>
  <c r="N62" i="12" s="1"/>
  <c r="L62" i="12"/>
  <c r="I63" i="12"/>
  <c r="J64" i="12" s="1"/>
  <c r="H64" i="12" s="1"/>
  <c r="K63" i="12"/>
  <c r="M63" i="12" l="1"/>
  <c r="N63" i="12" s="1"/>
  <c r="L63" i="12"/>
  <c r="I64" i="12"/>
  <c r="J65" i="12" s="1"/>
  <c r="H65" i="12" s="1"/>
  <c r="K64" i="12"/>
  <c r="K65" i="12" l="1"/>
  <c r="I65" i="12"/>
  <c r="J66" i="12" s="1"/>
  <c r="H66" i="12" s="1"/>
  <c r="M64" i="12"/>
  <c r="N64" i="12" s="1"/>
  <c r="L64" i="12"/>
  <c r="I66" i="12" l="1"/>
  <c r="J67" i="12" s="1"/>
  <c r="H67" i="12" s="1"/>
  <c r="K66" i="12"/>
  <c r="M65" i="12"/>
  <c r="N65" i="12" s="1"/>
  <c r="L65" i="12"/>
  <c r="M66" i="12" l="1"/>
  <c r="N66" i="12" s="1"/>
  <c r="L66" i="12"/>
  <c r="I67" i="12"/>
  <c r="J68" i="12" s="1"/>
  <c r="H68" i="12" s="1"/>
  <c r="K67" i="12"/>
  <c r="L67" i="12" l="1"/>
  <c r="M67" i="12"/>
  <c r="N67" i="12" s="1"/>
  <c r="K68" i="12"/>
  <c r="I68" i="12"/>
  <c r="J69" i="12" s="1"/>
  <c r="H69" i="12" s="1"/>
  <c r="I69" i="12" l="1"/>
  <c r="J70" i="12" s="1"/>
  <c r="H70" i="12" s="1"/>
  <c r="K69" i="12"/>
  <c r="L68" i="12"/>
  <c r="M68" i="12"/>
  <c r="N68" i="12" s="1"/>
  <c r="I70" i="12" l="1"/>
  <c r="J71" i="12" s="1"/>
  <c r="H71" i="12" s="1"/>
  <c r="K70" i="12"/>
  <c r="L69" i="12"/>
  <c r="M69" i="12"/>
  <c r="N69" i="12" s="1"/>
  <c r="L70" i="12" l="1"/>
  <c r="M70" i="12"/>
  <c r="N70" i="12" s="1"/>
  <c r="I71" i="12"/>
  <c r="J72" i="12" s="1"/>
  <c r="H72" i="12" s="1"/>
  <c r="K71" i="12"/>
  <c r="K72" i="12" l="1"/>
  <c r="I72" i="12"/>
  <c r="J73" i="12" s="1"/>
  <c r="H73" i="12" s="1"/>
  <c r="L71" i="12"/>
  <c r="M71" i="12"/>
  <c r="N71" i="12" s="1"/>
  <c r="I73" i="12" l="1"/>
  <c r="J74" i="12" s="1"/>
  <c r="H74" i="12" s="1"/>
  <c r="K73" i="12"/>
  <c r="M72" i="12"/>
  <c r="N72" i="12" s="1"/>
  <c r="L72" i="12"/>
  <c r="I74" i="12" l="1"/>
  <c r="K74" i="12"/>
  <c r="L73" i="12"/>
  <c r="M73" i="12"/>
  <c r="N73" i="12" s="1"/>
  <c r="L74" i="12" l="1"/>
  <c r="M74" i="12"/>
  <c r="N74" i="12" s="1"/>
  <c r="F10" i="3" l="1" a="1"/>
  <c r="F10" i="3" s="1"/>
  <c r="F2" i="3" a="1"/>
  <c r="F2" i="3" s="1"/>
  <c r="G2" i="3" a="1"/>
  <c r="G2" i="3" s="1"/>
  <c r="C67" i="5"/>
  <c r="C66" i="5"/>
  <c r="C65" i="5"/>
  <c r="C64" i="5"/>
  <c r="C63" i="5"/>
  <c r="C62" i="5"/>
  <c r="C61" i="5"/>
  <c r="C60" i="5"/>
  <c r="C59" i="5"/>
  <c r="C58" i="5"/>
  <c r="C57" i="5"/>
  <c r="C56" i="5"/>
  <c r="C55" i="5"/>
  <c r="C54" i="5"/>
  <c r="C53" i="5"/>
  <c r="C52" i="5"/>
  <c r="C51" i="5"/>
  <c r="C50" i="5"/>
  <c r="C49" i="5"/>
  <c r="C48" i="5"/>
  <c r="C47" i="5"/>
  <c r="C46" i="5"/>
  <c r="C45" i="5"/>
  <c r="C44" i="5"/>
  <c r="C43" i="5"/>
  <c r="C42" i="5"/>
  <c r="C41" i="5"/>
  <c r="C40" i="5"/>
  <c r="C39" i="5"/>
  <c r="C38" i="5"/>
  <c r="C37" i="5"/>
  <c r="C36" i="5"/>
  <c r="C35" i="5"/>
  <c r="C34" i="5"/>
  <c r="C33" i="5"/>
  <c r="C32" i="5"/>
  <c r="C31" i="5"/>
  <c r="C30" i="5"/>
  <c r="C29" i="5"/>
  <c r="C28" i="5"/>
  <c r="C27" i="5"/>
  <c r="C26" i="5"/>
  <c r="C25" i="5"/>
  <c r="C24" i="5"/>
  <c r="C23" i="5"/>
  <c r="C22" i="5"/>
  <c r="C21" i="5"/>
  <c r="C20" i="5"/>
  <c r="C19" i="5"/>
  <c r="C18" i="5"/>
  <c r="C17" i="5"/>
  <c r="C16" i="5"/>
  <c r="C15" i="5"/>
  <c r="C14" i="5"/>
  <c r="C13" i="5"/>
  <c r="C12" i="5"/>
  <c r="C11" i="5"/>
  <c r="C10" i="5"/>
  <c r="C9" i="5"/>
  <c r="C8" i="5"/>
  <c r="N3" i="5" l="1"/>
  <c r="R3" i="5"/>
  <c r="T3" i="5" l="1"/>
  <c r="U3" i="5" s="1"/>
  <c r="V3" i="5" s="1"/>
  <c r="P15" i="5"/>
  <c r="O3" i="5"/>
  <c r="N4" i="5" s="1"/>
  <c r="W3" i="5"/>
  <c r="S3" i="5"/>
  <c r="X3" i="5" s="1"/>
  <c r="Y3" i="5"/>
  <c r="P16" i="5" l="1"/>
  <c r="Q4" i="5"/>
  <c r="Z3" i="5"/>
  <c r="O4" i="5"/>
  <c r="R4" i="5" l="1"/>
  <c r="Q5" i="5"/>
  <c r="N5" i="5"/>
  <c r="T4" i="5" l="1"/>
  <c r="U4" i="5" s="1"/>
  <c r="Y4" i="5"/>
  <c r="W4" i="5"/>
  <c r="S4" i="5"/>
  <c r="X4" i="5" s="1"/>
  <c r="P17" i="5"/>
  <c r="O5" i="5"/>
  <c r="Q6" i="5" s="1"/>
  <c r="V4" i="5"/>
  <c r="Z4" i="5" l="1"/>
  <c r="R5" i="5"/>
  <c r="N6" i="5"/>
  <c r="Y5" i="5" l="1"/>
  <c r="P18" i="5"/>
  <c r="T5" i="5"/>
  <c r="U5" i="5" s="1"/>
  <c r="S5" i="5"/>
  <c r="W5" i="5"/>
  <c r="O6" i="5"/>
  <c r="N7" i="5" s="1"/>
  <c r="X5" i="5"/>
  <c r="V5" i="5"/>
  <c r="Z5" i="5" l="1"/>
  <c r="Q7" i="5"/>
  <c r="O7" i="5"/>
  <c r="R6" i="5"/>
  <c r="P19" i="5"/>
  <c r="T6" i="5" l="1"/>
  <c r="U6" i="5" s="1"/>
  <c r="Y6" i="5"/>
  <c r="Y7" i="5"/>
  <c r="R7" i="5"/>
  <c r="S7" i="5" s="1"/>
  <c r="Q8" i="5"/>
  <c r="N8" i="5"/>
  <c r="W6" i="5"/>
  <c r="W7" i="5"/>
  <c r="S6" i="5"/>
  <c r="X6" i="5" s="1"/>
  <c r="V6" i="5"/>
  <c r="Z6" i="5" l="1"/>
  <c r="T7" i="5"/>
  <c r="U7" i="5" s="1"/>
  <c r="V7" i="5" s="1"/>
  <c r="O8" i="5"/>
  <c r="R8" i="5" s="1"/>
  <c r="P20" i="5"/>
  <c r="X7" i="5"/>
  <c r="Z7" i="5" s="1"/>
  <c r="T8" i="5" l="1"/>
  <c r="U8" i="5" s="1"/>
  <c r="V8" i="5" s="1"/>
  <c r="Y8" i="5"/>
  <c r="S8" i="5"/>
  <c r="X8" i="5" s="1"/>
  <c r="N9" i="5"/>
  <c r="O9" i="5" s="1"/>
  <c r="W8" i="5"/>
  <c r="Q9" i="5"/>
  <c r="P21" i="5" l="1"/>
  <c r="Z8" i="5"/>
  <c r="R9" i="5"/>
  <c r="Q10" i="5"/>
  <c r="N10" i="5"/>
  <c r="W9" i="5"/>
  <c r="T9" i="5" l="1"/>
  <c r="U9" i="5" s="1"/>
  <c r="Y9" i="5"/>
  <c r="S9" i="5"/>
  <c r="O10" i="5"/>
  <c r="Q11" i="5" s="1"/>
  <c r="P22" i="5"/>
  <c r="X9" i="5"/>
  <c r="Z9" i="5" s="1"/>
  <c r="V9" i="5"/>
  <c r="R10" i="5"/>
  <c r="Y10" i="5" s="1"/>
  <c r="N11" i="5" l="1"/>
  <c r="O11" i="5" s="1"/>
  <c r="R11" i="5" s="1"/>
  <c r="Y11" i="5" s="1"/>
  <c r="T10" i="5"/>
  <c r="U10" i="5" s="1"/>
  <c r="V10" i="5" s="1"/>
  <c r="W10" i="5"/>
  <c r="S10" i="5"/>
  <c r="P23" i="5" l="1"/>
  <c r="Q12" i="5"/>
  <c r="X10" i="5"/>
  <c r="Z10" i="5" s="1"/>
  <c r="T11" i="5"/>
  <c r="U11" i="5" s="1"/>
  <c r="V11" i="5" s="1"/>
  <c r="W11" i="5"/>
  <c r="S11" i="5"/>
  <c r="X11" i="5" s="1"/>
  <c r="N12" i="5"/>
  <c r="O12" i="5" l="1"/>
  <c r="R12" i="5" s="1"/>
  <c r="Y12" i="5" s="1"/>
  <c r="P24" i="5"/>
  <c r="Z11" i="5"/>
  <c r="Q13" i="5" l="1"/>
  <c r="N13" i="5"/>
  <c r="T12" i="5"/>
  <c r="U12" i="5" s="1"/>
  <c r="V12" i="5" s="1"/>
  <c r="S12" i="5"/>
  <c r="X12" i="5" s="1"/>
  <c r="W12" i="5"/>
  <c r="O13" i="5" l="1"/>
  <c r="R13" i="5" s="1"/>
  <c r="P25" i="5"/>
  <c r="Z12" i="5"/>
  <c r="S13" i="5"/>
  <c r="X13" i="5" s="1"/>
  <c r="W13" i="5" l="1"/>
  <c r="Y13" i="5"/>
  <c r="Q14" i="5"/>
  <c r="T13" i="5"/>
  <c r="U13" i="5" s="1"/>
  <c r="V13" i="5" s="1"/>
  <c r="N14" i="5"/>
  <c r="O14" i="5" s="1"/>
  <c r="Z13" i="5"/>
  <c r="P26" i="5" l="1"/>
  <c r="Q15" i="5"/>
  <c r="R14" i="5"/>
  <c r="Y14" i="5" s="1"/>
  <c r="N15" i="5"/>
  <c r="P27" i="5" l="1"/>
  <c r="O15" i="5"/>
  <c r="Q16" i="5" s="1"/>
  <c r="S14" i="5"/>
  <c r="X14" i="5" s="1"/>
  <c r="W14" i="5"/>
  <c r="T14" i="5"/>
  <c r="U14" i="5" s="1"/>
  <c r="V14" i="5" s="1"/>
  <c r="Z14" i="5" l="1"/>
  <c r="N16" i="5"/>
  <c r="R15" i="5"/>
  <c r="Y15" i="5" s="1"/>
  <c r="T15" i="5" l="1"/>
  <c r="U15" i="5" s="1"/>
  <c r="V15" i="5" s="1"/>
  <c r="W15" i="5"/>
  <c r="S15" i="5"/>
  <c r="X15" i="5" s="1"/>
  <c r="P28" i="5"/>
  <c r="O16" i="5"/>
  <c r="R16" i="5" s="1"/>
  <c r="Y16" i="5" s="1"/>
  <c r="Q17" i="5" l="1"/>
  <c r="N17" i="5"/>
  <c r="S16" i="5"/>
  <c r="X16" i="5" s="1"/>
  <c r="W16" i="5"/>
  <c r="T16" i="5"/>
  <c r="U16" i="5" s="1"/>
  <c r="V16" i="5" s="1"/>
  <c r="Z15" i="5"/>
  <c r="P29" i="5" l="1"/>
  <c r="O17" i="5"/>
  <c r="R17" i="5" s="1"/>
  <c r="Y17" i="5" s="1"/>
  <c r="Z16" i="5"/>
  <c r="Q18" i="5" l="1"/>
  <c r="N18" i="5"/>
  <c r="S17" i="5"/>
  <c r="X17" i="5" s="1"/>
  <c r="W17" i="5"/>
  <c r="T17" i="5"/>
  <c r="U17" i="5" s="1"/>
  <c r="V17" i="5" s="1"/>
  <c r="P30" i="5" l="1"/>
  <c r="O18" i="5"/>
  <c r="R18" i="5" s="1"/>
  <c r="Z17" i="5"/>
  <c r="S18" i="5" l="1"/>
  <c r="X18" i="5" s="1"/>
  <c r="Y18" i="5"/>
  <c r="Q19" i="5"/>
  <c r="W18" i="5"/>
  <c r="T18" i="5"/>
  <c r="U18" i="5" s="1"/>
  <c r="V18" i="5" s="1"/>
  <c r="Z18" i="5"/>
  <c r="N19" i="5"/>
  <c r="O19" i="5" l="1"/>
  <c r="Q20" i="5" s="1"/>
  <c r="R19" i="5"/>
  <c r="Y19" i="5" s="1"/>
  <c r="P31" i="5"/>
  <c r="N20" i="5" l="1"/>
  <c r="O20" i="5" s="1"/>
  <c r="W19" i="5"/>
  <c r="S19" i="5"/>
  <c r="X19" i="5" s="1"/>
  <c r="Z19" i="5" s="1"/>
  <c r="T19" i="5"/>
  <c r="U19" i="5" s="1"/>
  <c r="V19" i="5" s="1"/>
  <c r="P32" i="5" l="1"/>
  <c r="R20" i="5"/>
  <c r="Y20" i="5" s="1"/>
  <c r="N21" i="5"/>
  <c r="Q21" i="5"/>
  <c r="P33" i="5"/>
  <c r="O21" i="5"/>
  <c r="T20" i="5" l="1"/>
  <c r="U20" i="5" s="1"/>
  <c r="V20" i="5" s="1"/>
  <c r="W20" i="5"/>
  <c r="S20" i="5"/>
  <c r="X20" i="5" s="1"/>
  <c r="R21" i="5"/>
  <c r="Q22" i="5"/>
  <c r="N22" i="5"/>
  <c r="W21" i="5"/>
  <c r="T21" i="5" l="1"/>
  <c r="U21" i="5" s="1"/>
  <c r="V21" i="5" s="1"/>
  <c r="Y21" i="5"/>
  <c r="S21" i="5"/>
  <c r="X21" i="5" s="1"/>
  <c r="Z20" i="5"/>
  <c r="P34" i="5"/>
  <c r="O22" i="5"/>
  <c r="R22" i="5" s="1"/>
  <c r="Y22" i="5" s="1"/>
  <c r="Z21" i="5"/>
  <c r="Q23" i="5" l="1"/>
  <c r="N23" i="5"/>
  <c r="T22" i="5"/>
  <c r="U22" i="5" s="1"/>
  <c r="V22" i="5" s="1"/>
  <c r="S22" i="5"/>
  <c r="X22" i="5" s="1"/>
  <c r="W22" i="5"/>
  <c r="P35" i="5" l="1"/>
  <c r="O23" i="5"/>
  <c r="R23" i="5" s="1"/>
  <c r="Z22" i="5"/>
  <c r="W23" i="5" l="1"/>
  <c r="Y23" i="5"/>
  <c r="Q24" i="5"/>
  <c r="S23" i="5"/>
  <c r="X23" i="5" s="1"/>
  <c r="T23" i="5"/>
  <c r="U23" i="5" s="1"/>
  <c r="V23" i="5" s="1"/>
  <c r="N24" i="5"/>
  <c r="Z23" i="5" l="1"/>
  <c r="O24" i="5"/>
  <c r="Q25" i="5" s="1"/>
  <c r="P36" i="5"/>
  <c r="R24" i="5" l="1"/>
  <c r="Y24" i="5" s="1"/>
  <c r="N25" i="5"/>
  <c r="O25" i="5" l="1"/>
  <c r="R25" i="5" s="1"/>
  <c r="Y25" i="5" s="1"/>
  <c r="P37" i="5"/>
  <c r="W24" i="5"/>
  <c r="T24" i="5"/>
  <c r="U24" i="5" s="1"/>
  <c r="V24" i="5" s="1"/>
  <c r="S24" i="5"/>
  <c r="X24" i="5" s="1"/>
  <c r="Q26" i="5" l="1"/>
  <c r="N26" i="5"/>
  <c r="W25" i="5"/>
  <c r="Z24" i="5"/>
  <c r="S25" i="5"/>
  <c r="X25" i="5" s="1"/>
  <c r="T25" i="5"/>
  <c r="U25" i="5" s="1"/>
  <c r="V25" i="5" s="1"/>
  <c r="O26" i="5" l="1"/>
  <c r="N27" i="5" s="1"/>
  <c r="P39" i="5" s="1"/>
  <c r="P38" i="5"/>
  <c r="R26" i="5"/>
  <c r="Z25" i="5"/>
  <c r="T26" i="5" l="1"/>
  <c r="U26" i="5" s="1"/>
  <c r="V26" i="5" s="1"/>
  <c r="Y26" i="5"/>
  <c r="O27" i="5"/>
  <c r="Q28" i="5" s="1"/>
  <c r="Q27" i="5"/>
  <c r="S26" i="5"/>
  <c r="X26" i="5" s="1"/>
  <c r="W26" i="5"/>
  <c r="N28" i="5"/>
  <c r="R27" i="5"/>
  <c r="Y27" i="5" s="1"/>
  <c r="Z26" i="5" l="1"/>
  <c r="T27" i="5"/>
  <c r="U27" i="5" s="1"/>
  <c r="V27" i="5" s="1"/>
  <c r="S27" i="5"/>
  <c r="X27" i="5" s="1"/>
  <c r="W27" i="5"/>
  <c r="O28" i="5"/>
  <c r="Q29" i="5" s="1"/>
  <c r="P40" i="5"/>
  <c r="Z27" i="5" l="1"/>
  <c r="R28" i="5"/>
  <c r="Y28" i="5" s="1"/>
  <c r="N29" i="5"/>
  <c r="O29" i="5" l="1"/>
  <c r="R29" i="5" s="1"/>
  <c r="P41" i="5"/>
  <c r="W28" i="5"/>
  <c r="T28" i="5"/>
  <c r="U28" i="5" s="1"/>
  <c r="V28" i="5" s="1"/>
  <c r="S28" i="5"/>
  <c r="X28" i="5" s="1"/>
  <c r="W29" i="5" l="1"/>
  <c r="Y29" i="5"/>
  <c r="Q30" i="5"/>
  <c r="Z28" i="5"/>
  <c r="T29" i="5"/>
  <c r="U29" i="5" s="1"/>
  <c r="V29" i="5" s="1"/>
  <c r="S29" i="5"/>
  <c r="X29" i="5" s="1"/>
  <c r="N30" i="5"/>
  <c r="Z29" i="5" l="1"/>
  <c r="O30" i="5"/>
  <c r="R30" i="5" s="1"/>
  <c r="Y30" i="5" s="1"/>
  <c r="P42" i="5"/>
  <c r="Q31" i="5" l="1"/>
  <c r="N31" i="5"/>
  <c r="T30" i="5"/>
  <c r="U30" i="5" s="1"/>
  <c r="V30" i="5" s="1"/>
  <c r="S30" i="5"/>
  <c r="W30" i="5"/>
  <c r="X30" i="5" l="1"/>
  <c r="Z30" i="5" s="1"/>
  <c r="P43" i="5"/>
  <c r="O31" i="5"/>
  <c r="R31" i="5" s="1"/>
  <c r="Y31" i="5" s="1"/>
  <c r="Q32" i="5" l="1"/>
  <c r="N32" i="5"/>
  <c r="T31" i="5"/>
  <c r="U31" i="5" s="1"/>
  <c r="V31" i="5" s="1"/>
  <c r="S31" i="5"/>
  <c r="W31" i="5"/>
  <c r="O32" i="5" l="1"/>
  <c r="R32" i="5" s="1"/>
  <c r="Y32" i="5" s="1"/>
  <c r="P44" i="5"/>
  <c r="X31" i="5"/>
  <c r="Z31" i="5" s="1"/>
  <c r="T32" i="5" l="1"/>
  <c r="U32" i="5" s="1"/>
  <c r="V32" i="5" s="1"/>
  <c r="S32" i="5"/>
  <c r="X32" i="5" s="1"/>
  <c r="Z32" i="5" s="1"/>
  <c r="N33" i="5"/>
  <c r="W32" i="5"/>
  <c r="Q33" i="5"/>
  <c r="P45" i="5"/>
  <c r="O33" i="5"/>
  <c r="R33" i="5" l="1"/>
  <c r="Q34" i="5"/>
  <c r="N34" i="5"/>
  <c r="S33" i="5"/>
  <c r="X33" i="5" s="1"/>
  <c r="W33" i="5"/>
  <c r="O34" i="5"/>
  <c r="R34" i="5" s="1"/>
  <c r="Y34" i="5" s="1"/>
  <c r="T33" i="5" l="1"/>
  <c r="U33" i="5" s="1"/>
  <c r="V33" i="5" s="1"/>
  <c r="Y33" i="5"/>
  <c r="Z33" i="5"/>
  <c r="P46" i="5"/>
  <c r="Q35" i="5"/>
  <c r="N35" i="5"/>
  <c r="T34" i="5"/>
  <c r="U34" i="5" s="1"/>
  <c r="V34" i="5" s="1"/>
  <c r="S34" i="5"/>
  <c r="X34" i="5" s="1"/>
  <c r="W34" i="5"/>
  <c r="Z34" i="5" l="1"/>
  <c r="P47" i="5"/>
  <c r="O35" i="5"/>
  <c r="R35" i="5" s="1"/>
  <c r="Y35" i="5" s="1"/>
  <c r="Q36" i="5" l="1"/>
  <c r="W35" i="5"/>
  <c r="N36" i="5"/>
  <c r="S35" i="5"/>
  <c r="X35" i="5" s="1"/>
  <c r="T35" i="5"/>
  <c r="U35" i="5" s="1"/>
  <c r="V35" i="5" s="1"/>
  <c r="Z35" i="5" l="1"/>
  <c r="O36" i="5"/>
  <c r="N37" i="5" s="1"/>
  <c r="P48" i="5"/>
  <c r="Q37" i="5" l="1"/>
  <c r="R36" i="5"/>
  <c r="O37" i="5"/>
  <c r="P49" i="5"/>
  <c r="W36" i="5" l="1"/>
  <c r="Y36" i="5"/>
  <c r="R37" i="5"/>
  <c r="Q38" i="5"/>
  <c r="S36" i="5"/>
  <c r="X36" i="5" s="1"/>
  <c r="T36" i="5"/>
  <c r="U36" i="5" s="1"/>
  <c r="V36" i="5" s="1"/>
  <c r="N38" i="5"/>
  <c r="W37" i="5" l="1"/>
  <c r="Y37" i="5"/>
  <c r="S37" i="5"/>
  <c r="X37" i="5" s="1"/>
  <c r="T37" i="5"/>
  <c r="U37" i="5" s="1"/>
  <c r="V37" i="5" s="1"/>
  <c r="Z36" i="5"/>
  <c r="O38" i="5"/>
  <c r="R38" i="5" s="1"/>
  <c r="Y38" i="5" s="1"/>
  <c r="P50" i="5"/>
  <c r="Z37" i="5" l="1"/>
  <c r="Q39" i="5"/>
  <c r="T38" i="5"/>
  <c r="U38" i="5" s="1"/>
  <c r="V38" i="5" s="1"/>
  <c r="S38" i="5"/>
  <c r="X38" i="5" s="1"/>
  <c r="W38" i="5"/>
  <c r="N39" i="5"/>
  <c r="Z38" i="5" l="1"/>
  <c r="P51" i="5"/>
  <c r="O39" i="5"/>
  <c r="R39" i="5" s="1"/>
  <c r="Y39" i="5" s="1"/>
  <c r="Q40" i="5" l="1"/>
  <c r="N40" i="5"/>
  <c r="T39" i="5"/>
  <c r="U39" i="5" s="1"/>
  <c r="V39" i="5" s="1"/>
  <c r="S39" i="5"/>
  <c r="X39" i="5" s="1"/>
  <c r="W39" i="5"/>
  <c r="Z39" i="5" l="1"/>
  <c r="O40" i="5"/>
  <c r="N41" i="5" s="1"/>
  <c r="P52" i="5"/>
  <c r="Q41" i="5" l="1"/>
  <c r="P53" i="5"/>
  <c r="O41" i="5"/>
  <c r="R40" i="5"/>
  <c r="Y40" i="5" s="1"/>
  <c r="R41" i="5" l="1"/>
  <c r="Y41" i="5" s="1"/>
  <c r="Q42" i="5"/>
  <c r="N42" i="5"/>
  <c r="T40" i="5"/>
  <c r="U40" i="5" s="1"/>
  <c r="V40" i="5" s="1"/>
  <c r="S40" i="5"/>
  <c r="X40" i="5" s="1"/>
  <c r="W40" i="5"/>
  <c r="W41" i="5" l="1"/>
  <c r="T41" i="5"/>
  <c r="U41" i="5" s="1"/>
  <c r="V41" i="5" s="1"/>
  <c r="S41" i="5"/>
  <c r="O42" i="5"/>
  <c r="N43" i="5" s="1"/>
  <c r="O43" i="5" s="1"/>
  <c r="Z40" i="5"/>
  <c r="X41" i="5"/>
  <c r="Z41" i="5" s="1"/>
  <c r="P54" i="5"/>
  <c r="R42" i="5"/>
  <c r="T42" i="5" l="1"/>
  <c r="U42" i="5" s="1"/>
  <c r="V42" i="5" s="1"/>
  <c r="Y42" i="5"/>
  <c r="P55" i="5"/>
  <c r="Q43" i="5"/>
  <c r="R43" i="5" s="1"/>
  <c r="Y43" i="5" s="1"/>
  <c r="Q44" i="5"/>
  <c r="W42" i="5"/>
  <c r="S42" i="5"/>
  <c r="X42" i="5" s="1"/>
  <c r="N44" i="5"/>
  <c r="S43" i="5" l="1"/>
  <c r="X43" i="5" s="1"/>
  <c r="T43" i="5"/>
  <c r="U43" i="5" s="1"/>
  <c r="V43" i="5" s="1"/>
  <c r="W43" i="5"/>
  <c r="Z42" i="5"/>
  <c r="P56" i="5"/>
  <c r="O44" i="5"/>
  <c r="R44" i="5" s="1"/>
  <c r="Y44" i="5" s="1"/>
  <c r="Z43" i="5" l="1"/>
  <c r="Q45" i="5"/>
  <c r="N45" i="5"/>
  <c r="T44" i="5"/>
  <c r="U44" i="5" s="1"/>
  <c r="V44" i="5" s="1"/>
  <c r="S44" i="5"/>
  <c r="X44" i="5" s="1"/>
  <c r="W44" i="5"/>
  <c r="O45" i="5" l="1"/>
  <c r="N46" i="5" s="1"/>
  <c r="O46" i="5" s="1"/>
  <c r="P57" i="5"/>
  <c r="Z44" i="5"/>
  <c r="R45" i="5"/>
  <c r="Y45" i="5" s="1"/>
  <c r="P58" i="5" l="1"/>
  <c r="Q46" i="5"/>
  <c r="R46" i="5" s="1"/>
  <c r="Y46" i="5" s="1"/>
  <c r="Q47" i="5"/>
  <c r="N47" i="5"/>
  <c r="T45" i="5"/>
  <c r="U45" i="5" s="1"/>
  <c r="S45" i="5"/>
  <c r="W45" i="5"/>
  <c r="T46" i="5" l="1"/>
  <c r="U46" i="5" s="1"/>
  <c r="V46" i="5" s="1"/>
  <c r="W46" i="5"/>
  <c r="S46" i="5"/>
  <c r="X46" i="5" s="1"/>
  <c r="Z46" i="5" s="1"/>
  <c r="O47" i="5"/>
  <c r="R47" i="5" s="1"/>
  <c r="Y47" i="5" s="1"/>
  <c r="P59" i="5"/>
  <c r="V45" i="5"/>
  <c r="X45" i="5"/>
  <c r="Z45" i="5" s="1"/>
  <c r="W47" i="5" l="1"/>
  <c r="T47" i="5"/>
  <c r="U47" i="5" s="1"/>
  <c r="V47" i="5" s="1"/>
  <c r="S47" i="5"/>
  <c r="X47" i="5" s="1"/>
  <c r="N48" i="5"/>
  <c r="Q48" i="5"/>
  <c r="R48" i="5" s="1"/>
  <c r="Z47" i="5"/>
  <c r="W48" i="5" l="1"/>
  <c r="Y48" i="5"/>
  <c r="O48" i="5"/>
  <c r="P60" i="5"/>
  <c r="T48" i="5"/>
  <c r="U48" i="5" s="1"/>
  <c r="V48" i="5" s="1"/>
  <c r="S48" i="5"/>
  <c r="X48" i="5" s="1"/>
  <c r="N49" i="5" l="1"/>
  <c r="Q49" i="5"/>
  <c r="Z48" i="5"/>
  <c r="O49" i="5" l="1"/>
  <c r="R49" i="5" s="1"/>
  <c r="Y49" i="5" s="1"/>
  <c r="P61" i="5"/>
  <c r="Q50" i="5"/>
  <c r="R50" i="5" s="1"/>
  <c r="N50" i="5"/>
  <c r="W50" i="5"/>
  <c r="S50" i="5"/>
  <c r="T50" i="5" l="1"/>
  <c r="U50" i="5" s="1"/>
  <c r="Y50" i="5"/>
  <c r="P62" i="5"/>
  <c r="O50" i="5"/>
  <c r="T49" i="5"/>
  <c r="U49" i="5" s="1"/>
  <c r="V49" i="5" s="1"/>
  <c r="S49" i="5"/>
  <c r="X49" i="5" s="1"/>
  <c r="W49" i="5"/>
  <c r="X50" i="5" l="1"/>
  <c r="Z50" i="5" s="1"/>
  <c r="Z49" i="5"/>
  <c r="N51" i="5"/>
  <c r="Q51" i="5"/>
  <c r="R51" i="5" s="1"/>
  <c r="Y51" i="5" s="1"/>
  <c r="V50" i="5"/>
  <c r="W51" i="5"/>
  <c r="S51" i="5"/>
  <c r="X51" i="5" s="1"/>
  <c r="Z51" i="5" s="1"/>
  <c r="T51" i="5"/>
  <c r="U51" i="5" s="1"/>
  <c r="V51" i="5" s="1"/>
  <c r="P63" i="5" l="1"/>
  <c r="O51" i="5"/>
  <c r="Q52" i="5" s="1"/>
  <c r="R52" i="5" s="1"/>
  <c r="S52" i="5"/>
  <c r="X52" i="5" s="1"/>
  <c r="W52" i="5"/>
  <c r="T52" i="5" l="1"/>
  <c r="U52" i="5" s="1"/>
  <c r="V52" i="5" s="1"/>
  <c r="Y52" i="5"/>
  <c r="N52" i="5"/>
  <c r="Z52" i="5"/>
  <c r="P64" i="5" l="1"/>
  <c r="O52" i="5"/>
  <c r="Q53" i="5" s="1"/>
  <c r="N53" i="5" l="1"/>
  <c r="O53" i="5" s="1"/>
  <c r="P65" i="5"/>
  <c r="R53" i="5" l="1"/>
  <c r="Y53" i="5" s="1"/>
  <c r="Q54" i="5"/>
  <c r="N54" i="5"/>
  <c r="P66" i="5" s="1"/>
  <c r="S53" i="5"/>
  <c r="X53" i="5" s="1"/>
  <c r="T53" i="5"/>
  <c r="U53" i="5" s="1"/>
  <c r="V53" i="5" s="1"/>
  <c r="W53" i="5"/>
  <c r="O54" i="5" l="1"/>
  <c r="Q55" i="5" s="1"/>
  <c r="R55" i="5" s="1"/>
  <c r="Z53" i="5"/>
  <c r="R54" i="5"/>
  <c r="Y54" i="5" s="1"/>
  <c r="N55" i="5"/>
  <c r="Y55" i="5" l="1"/>
  <c r="T55" i="5"/>
  <c r="U55" i="5" s="1"/>
  <c r="W55" i="5"/>
  <c r="S55" i="5"/>
  <c r="P67" i="5"/>
  <c r="O55" i="5"/>
  <c r="N56" i="5" s="1"/>
  <c r="S54" i="5"/>
  <c r="X54" i="5" s="1"/>
  <c r="W54" i="5"/>
  <c r="T54" i="5"/>
  <c r="U54" i="5" s="1"/>
  <c r="V54" i="5" s="1"/>
  <c r="X55" i="5"/>
  <c r="Z55" i="5" s="1"/>
  <c r="Z54" i="5" l="1"/>
  <c r="V55" i="5"/>
  <c r="O56" i="5"/>
  <c r="Q57" i="5" s="1"/>
  <c r="R57" i="5" s="1"/>
  <c r="P68" i="5"/>
  <c r="N57" i="5"/>
  <c r="Q56" i="5"/>
  <c r="R56" i="5" s="1"/>
  <c r="Y56" i="5" s="1"/>
  <c r="Y57" i="5" l="1"/>
  <c r="T57" i="5"/>
  <c r="U57" i="5" s="1"/>
  <c r="W57" i="5"/>
  <c r="S57" i="5"/>
  <c r="P69" i="5"/>
  <c r="O57" i="5"/>
  <c r="Q58" i="5" s="1"/>
  <c r="W56" i="5"/>
  <c r="T56" i="5"/>
  <c r="U56" i="5" s="1"/>
  <c r="V56" i="5" s="1"/>
  <c r="S56" i="5"/>
  <c r="X56" i="5" s="1"/>
  <c r="N58" i="5" l="1"/>
  <c r="P70" i="5" s="1"/>
  <c r="Z56" i="5"/>
  <c r="O58" i="5"/>
  <c r="V57" i="5"/>
  <c r="X57" i="5"/>
  <c r="Z57" i="5" s="1"/>
  <c r="R58" i="5" l="1"/>
  <c r="Y58" i="5" s="1"/>
  <c r="Q59" i="5"/>
  <c r="N59" i="5"/>
  <c r="P71" i="5" l="1"/>
  <c r="O59" i="5"/>
  <c r="Q60" i="5" s="1"/>
  <c r="S58" i="5"/>
  <c r="X58" i="5" s="1"/>
  <c r="Z58" i="5" s="1"/>
  <c r="W58" i="5"/>
  <c r="T58" i="5"/>
  <c r="U58" i="5" s="1"/>
  <c r="V58" i="5" s="1"/>
  <c r="R59" i="5" l="1"/>
  <c r="Y59" i="5" s="1"/>
  <c r="N60" i="5"/>
  <c r="P72" i="5" l="1"/>
  <c r="O60" i="5"/>
  <c r="S59" i="5"/>
  <c r="X59" i="5" s="1"/>
  <c r="T59" i="5"/>
  <c r="U59" i="5" s="1"/>
  <c r="V59" i="5" s="1"/>
  <c r="W59" i="5"/>
  <c r="Z59" i="5" l="1"/>
  <c r="R60" i="5"/>
  <c r="Y60" i="5" s="1"/>
  <c r="N61" i="5"/>
  <c r="Q61" i="5"/>
  <c r="R61" i="5" s="1"/>
  <c r="W61" i="5"/>
  <c r="S61" i="5"/>
  <c r="T61" i="5" l="1"/>
  <c r="U61" i="5" s="1"/>
  <c r="Y61" i="5"/>
  <c r="P73" i="5"/>
  <c r="O61" i="5"/>
  <c r="N62" i="5" s="1"/>
  <c r="S60" i="5"/>
  <c r="X60" i="5" s="1"/>
  <c r="T60" i="5"/>
  <c r="U60" i="5" s="1"/>
  <c r="V60" i="5" s="1"/>
  <c r="W60" i="5"/>
  <c r="Z60" i="5"/>
  <c r="Q62" i="5" l="1"/>
  <c r="R62" i="5" s="1"/>
  <c r="Y62" i="5" s="1"/>
  <c r="V61" i="5"/>
  <c r="O62" i="5"/>
  <c r="Q63" i="5" s="1"/>
  <c r="P74" i="5"/>
  <c r="N63" i="5"/>
  <c r="T62" i="5"/>
  <c r="U62" i="5" s="1"/>
  <c r="V62" i="5" s="1"/>
  <c r="X61" i="5"/>
  <c r="Z61" i="5" s="1"/>
  <c r="S62" i="5" l="1"/>
  <c r="X62" i="5" s="1"/>
  <c r="Z62" i="5" s="1"/>
  <c r="W62" i="5"/>
  <c r="O63" i="5"/>
  <c r="N64" i="5" s="1"/>
  <c r="O64" i="5" s="1"/>
  <c r="N65" i="5" s="1"/>
  <c r="O65" i="5" s="1"/>
  <c r="Q66" i="5" s="1"/>
  <c r="Q65" i="5" l="1"/>
  <c r="R63" i="5"/>
  <c r="Y63" i="5" s="1"/>
  <c r="Q64" i="5"/>
  <c r="R64" i="5" s="1"/>
  <c r="Y64" i="5" s="1"/>
  <c r="R65" i="5"/>
  <c r="Y65" i="5" s="1"/>
  <c r="N66" i="5"/>
  <c r="S64" i="5" l="1"/>
  <c r="T64" i="5"/>
  <c r="U64" i="5" s="1"/>
  <c r="S63" i="5"/>
  <c r="X63" i="5" s="1"/>
  <c r="T63" i="5"/>
  <c r="U63" i="5" s="1"/>
  <c r="V63" i="5" s="1"/>
  <c r="W63" i="5"/>
  <c r="W64" i="5"/>
  <c r="O66" i="5"/>
  <c r="R66" i="5" s="1"/>
  <c r="S65" i="5"/>
  <c r="T65" i="5"/>
  <c r="U65" i="5" s="1"/>
  <c r="W65" i="5"/>
  <c r="W66" i="5" l="1"/>
  <c r="Y66" i="5"/>
  <c r="V64" i="5"/>
  <c r="Z63" i="5"/>
  <c r="X64" i="5"/>
  <c r="Z64" i="5" s="1"/>
  <c r="N67" i="5"/>
  <c r="O67" i="5" s="1"/>
  <c r="Q68" i="5" s="1"/>
  <c r="Q67" i="5"/>
  <c r="V65" i="5"/>
  <c r="X65" i="5"/>
  <c r="Z65" i="5" s="1"/>
  <c r="S66" i="5"/>
  <c r="X66" i="5" s="1"/>
  <c r="Z66" i="5" s="1"/>
  <c r="T66" i="5"/>
  <c r="U66" i="5" s="1"/>
  <c r="V66" i="5" s="1"/>
  <c r="R67" i="5" l="1"/>
  <c r="Y67" i="5" s="1"/>
  <c r="N68" i="5"/>
  <c r="E80" i="2"/>
  <c r="H85" i="2"/>
  <c r="H84" i="2"/>
  <c r="E74" i="2"/>
  <c r="H74" i="2" s="1"/>
  <c r="E75" i="2"/>
  <c r="H75" i="2" s="1"/>
  <c r="E76" i="2"/>
  <c r="E77" i="2"/>
  <c r="E78" i="2"/>
  <c r="E79" i="2"/>
  <c r="H79" i="2" s="1"/>
  <c r="H80" i="2"/>
  <c r="E81" i="2"/>
  <c r="H81" i="2" s="1"/>
  <c r="E82" i="2"/>
  <c r="H82" i="2" s="1"/>
  <c r="E83" i="2"/>
  <c r="H83" i="2" s="1"/>
  <c r="E84" i="2"/>
  <c r="E85" i="2"/>
  <c r="H76" i="2"/>
  <c r="H77" i="2"/>
  <c r="H78" i="2"/>
  <c r="E2" i="3"/>
  <c r="D2" i="3"/>
  <c r="H73" i="3" s="1"/>
  <c r="D3" i="3"/>
  <c r="D4" i="3"/>
  <c r="D5" i="3"/>
  <c r="D6" i="3"/>
  <c r="D7" i="3"/>
  <c r="D8" i="3"/>
  <c r="D9" i="3"/>
  <c r="D10" i="3"/>
  <c r="D11" i="3"/>
  <c r="D12" i="3"/>
  <c r="D13" i="3"/>
  <c r="D14" i="3"/>
  <c r="D15" i="3"/>
  <c r="D16" i="3"/>
  <c r="D17" i="3"/>
  <c r="D18" i="3"/>
  <c r="D19" i="3"/>
  <c r="D20" i="3"/>
  <c r="D21" i="3"/>
  <c r="D22" i="3"/>
  <c r="D23" i="3"/>
  <c r="D24" i="3"/>
  <c r="D25" i="3"/>
  <c r="D26" i="3"/>
  <c r="D27" i="3"/>
  <c r="D28" i="3"/>
  <c r="D29" i="3"/>
  <c r="D30" i="3"/>
  <c r="D31" i="3"/>
  <c r="D32" i="3"/>
  <c r="D33" i="3"/>
  <c r="D34" i="3"/>
  <c r="D35" i="3"/>
  <c r="D36" i="3"/>
  <c r="D37" i="3"/>
  <c r="D38" i="3"/>
  <c r="D39" i="3"/>
  <c r="D40" i="3"/>
  <c r="D41" i="3"/>
  <c r="D42" i="3"/>
  <c r="D43" i="3"/>
  <c r="D44" i="3"/>
  <c r="D45" i="3"/>
  <c r="D46" i="3"/>
  <c r="D47" i="3"/>
  <c r="D48" i="3"/>
  <c r="D49" i="3"/>
  <c r="D50" i="3"/>
  <c r="D51" i="3"/>
  <c r="D52" i="3"/>
  <c r="D53" i="3"/>
  <c r="D54" i="3"/>
  <c r="D55" i="3"/>
  <c r="D56" i="3"/>
  <c r="D57" i="3"/>
  <c r="D58" i="3"/>
  <c r="D59" i="3"/>
  <c r="D60" i="3"/>
  <c r="D61" i="3"/>
  <c r="D62" i="3"/>
  <c r="D63" i="3"/>
  <c r="D64" i="3"/>
  <c r="D65" i="3"/>
  <c r="D66" i="3"/>
  <c r="D67" i="3"/>
  <c r="D68" i="3"/>
  <c r="D69" i="3"/>
  <c r="D70" i="3"/>
  <c r="D71" i="3"/>
  <c r="D72" i="3"/>
  <c r="D73" i="3"/>
  <c r="H73" i="2"/>
  <c r="H31" i="2"/>
  <c r="H14" i="2"/>
  <c r="H15" i="2"/>
  <c r="H16" i="2"/>
  <c r="H17" i="2"/>
  <c r="H18" i="2"/>
  <c r="H19" i="2"/>
  <c r="H20" i="2"/>
  <c r="H21" i="2"/>
  <c r="H22" i="2"/>
  <c r="H23" i="2"/>
  <c r="H24" i="2"/>
  <c r="H25" i="2"/>
  <c r="H26" i="2"/>
  <c r="H27" i="2"/>
  <c r="H28" i="2"/>
  <c r="H29" i="2"/>
  <c r="H30" i="2"/>
  <c r="H32" i="2"/>
  <c r="H33" i="2"/>
  <c r="H34" i="2"/>
  <c r="H35" i="2"/>
  <c r="H36" i="2"/>
  <c r="H37" i="2"/>
  <c r="H38" i="2"/>
  <c r="H39" i="2"/>
  <c r="H40" i="2"/>
  <c r="H41" i="2"/>
  <c r="H42" i="2"/>
  <c r="H43" i="2"/>
  <c r="H44" i="2"/>
  <c r="H45" i="2"/>
  <c r="H46" i="2"/>
  <c r="H47" i="2"/>
  <c r="H48" i="2"/>
  <c r="H49" i="2"/>
  <c r="H50" i="2"/>
  <c r="H51" i="2"/>
  <c r="H52" i="2"/>
  <c r="H53" i="2"/>
  <c r="H54" i="2"/>
  <c r="H55" i="2"/>
  <c r="H56" i="2"/>
  <c r="H57" i="2"/>
  <c r="H58" i="2"/>
  <c r="H59" i="2"/>
  <c r="H60" i="2"/>
  <c r="H61" i="2"/>
  <c r="H62" i="2"/>
  <c r="H63" i="2"/>
  <c r="H64" i="2"/>
  <c r="H65" i="2"/>
  <c r="H66" i="2"/>
  <c r="H67" i="2"/>
  <c r="H68" i="2"/>
  <c r="H69" i="2"/>
  <c r="H70" i="2"/>
  <c r="H71" i="2"/>
  <c r="H72" i="2"/>
  <c r="H13" i="2"/>
  <c r="H12" i="2"/>
  <c r="H11" i="2"/>
  <c r="H10" i="2"/>
  <c r="H9" i="2"/>
  <c r="H8" i="2"/>
  <c r="H7" i="2"/>
  <c r="H6" i="2"/>
  <c r="H4" i="2"/>
  <c r="H5" i="2"/>
  <c r="H3" i="2"/>
  <c r="H2" i="2"/>
  <c r="F14" i="2"/>
  <c r="G2" i="2"/>
  <c r="F16" i="2"/>
  <c r="G4" i="2" s="1"/>
  <c r="F17" i="2"/>
  <c r="G5" i="2" s="1"/>
  <c r="F18" i="2"/>
  <c r="F19" i="2"/>
  <c r="F20" i="2"/>
  <c r="F21" i="2"/>
  <c r="F22" i="2"/>
  <c r="F23" i="2"/>
  <c r="F24" i="2"/>
  <c r="F25" i="2"/>
  <c r="G13" i="2" s="1"/>
  <c r="F26" i="2"/>
  <c r="F27" i="2"/>
  <c r="F28" i="2"/>
  <c r="F29" i="2"/>
  <c r="F30" i="2"/>
  <c r="G6" i="2" s="1"/>
  <c r="F31" i="2"/>
  <c r="F32" i="2"/>
  <c r="F33" i="2"/>
  <c r="G9" i="2" s="1"/>
  <c r="F34" i="2"/>
  <c r="F35" i="2"/>
  <c r="F36" i="2"/>
  <c r="F37" i="2"/>
  <c r="F38" i="2"/>
  <c r="F39" i="2"/>
  <c r="F40" i="2"/>
  <c r="F41" i="2"/>
  <c r="F42" i="2"/>
  <c r="F43" i="2"/>
  <c r="F44" i="2"/>
  <c r="F45" i="2"/>
  <c r="F46" i="2"/>
  <c r="F47" i="2"/>
  <c r="G11" i="2" s="1"/>
  <c r="F48" i="2"/>
  <c r="G12" i="2" s="1"/>
  <c r="F49" i="2"/>
  <c r="F50" i="2"/>
  <c r="F51" i="2"/>
  <c r="F52" i="2"/>
  <c r="F53" i="2"/>
  <c r="F54" i="2"/>
  <c r="F55" i="2"/>
  <c r="F56" i="2"/>
  <c r="F57" i="2"/>
  <c r="F58" i="2"/>
  <c r="F59" i="2"/>
  <c r="F60" i="2"/>
  <c r="F61" i="2"/>
  <c r="F62" i="2"/>
  <c r="F63" i="2"/>
  <c r="F64" i="2"/>
  <c r="F65" i="2"/>
  <c r="F66" i="2"/>
  <c r="F67" i="2"/>
  <c r="F68" i="2"/>
  <c r="F69" i="2"/>
  <c r="F70" i="2"/>
  <c r="F71" i="2"/>
  <c r="F72" i="2"/>
  <c r="F73" i="2"/>
  <c r="F3" i="2"/>
  <c r="F4" i="2"/>
  <c r="F5" i="2"/>
  <c r="F6" i="2"/>
  <c r="F7" i="2"/>
  <c r="G7" i="2" s="1"/>
  <c r="F8" i="2"/>
  <c r="G8" i="2" s="1"/>
  <c r="F9" i="2"/>
  <c r="F10" i="2"/>
  <c r="F11" i="2"/>
  <c r="F12" i="2"/>
  <c r="F13" i="2"/>
  <c r="F15" i="2"/>
  <c r="E5" i="2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E27" i="2"/>
  <c r="E28" i="2"/>
  <c r="E29" i="2"/>
  <c r="E30" i="2"/>
  <c r="E31" i="2"/>
  <c r="E32" i="2"/>
  <c r="E33" i="2"/>
  <c r="E34" i="2"/>
  <c r="E35" i="2"/>
  <c r="E36" i="2"/>
  <c r="E37" i="2"/>
  <c r="E38" i="2"/>
  <c r="E39" i="2"/>
  <c r="E40" i="2"/>
  <c r="E41" i="2"/>
  <c r="E42" i="2"/>
  <c r="E43" i="2"/>
  <c r="E44" i="2"/>
  <c r="E45" i="2"/>
  <c r="E46" i="2"/>
  <c r="E47" i="2"/>
  <c r="E48" i="2"/>
  <c r="E49" i="2"/>
  <c r="E50" i="2"/>
  <c r="E51" i="2"/>
  <c r="E52" i="2"/>
  <c r="E53" i="2"/>
  <c r="E54" i="2"/>
  <c r="E55" i="2"/>
  <c r="E56" i="2"/>
  <c r="E57" i="2"/>
  <c r="E58" i="2"/>
  <c r="E59" i="2"/>
  <c r="E60" i="2"/>
  <c r="E61" i="2"/>
  <c r="E62" i="2"/>
  <c r="E63" i="2"/>
  <c r="E64" i="2"/>
  <c r="E65" i="2"/>
  <c r="E66" i="2"/>
  <c r="E67" i="2"/>
  <c r="E68" i="2"/>
  <c r="E69" i="2"/>
  <c r="E70" i="2"/>
  <c r="E71" i="2"/>
  <c r="E72" i="2"/>
  <c r="E73" i="2"/>
  <c r="E4" i="2"/>
  <c r="E3" i="2"/>
  <c r="O68" i="5" l="1"/>
  <c r="R68" i="5" s="1"/>
  <c r="Y68" i="5" s="1"/>
  <c r="T67" i="5"/>
  <c r="U67" i="5" s="1"/>
  <c r="S67" i="5"/>
  <c r="X67" i="5" s="1"/>
  <c r="W67" i="5"/>
  <c r="W68" i="5"/>
  <c r="G4" i="3" a="1"/>
  <c r="G4" i="3" s="1"/>
  <c r="F65" i="3" a="1"/>
  <c r="F65" i="3" s="1"/>
  <c r="G3" i="3" a="1"/>
  <c r="G3" i="3" s="1"/>
  <c r="F67" i="3" a="1"/>
  <c r="F67" i="3" s="1"/>
  <c r="F8" i="3" a="1"/>
  <c r="F8" i="3" s="1"/>
  <c r="F7" i="3" a="1"/>
  <c r="F7" i="3" s="1"/>
  <c r="F5" i="3" a="1"/>
  <c r="F5" i="3" s="1"/>
  <c r="F51" i="3" a="1"/>
  <c r="F51" i="3" s="1"/>
  <c r="F73" i="3" a="1"/>
  <c r="F73" i="3" s="1"/>
  <c r="L3" i="3" s="1"/>
  <c r="F48" i="3" a="1"/>
  <c r="F48" i="3" s="1"/>
  <c r="F9" i="3" a="1"/>
  <c r="F9" i="3" s="1"/>
  <c r="F24" i="3" a="1"/>
  <c r="F24" i="3" s="1"/>
  <c r="H17" i="3"/>
  <c r="E73" i="3"/>
  <c r="L2" i="3" s="1"/>
  <c r="F58" i="3" a="1"/>
  <c r="F58" i="3" s="1"/>
  <c r="F30" i="3" a="1"/>
  <c r="F30" i="3" s="1"/>
  <c r="F66" i="3" a="1"/>
  <c r="F66" i="3" s="1"/>
  <c r="F11" i="3" a="1"/>
  <c r="F11" i="3" s="1"/>
  <c r="F17" i="3" a="1"/>
  <c r="F17" i="3" s="1"/>
  <c r="F16" i="3" a="1"/>
  <c r="F16" i="3" s="1"/>
  <c r="F60" i="3" a="1"/>
  <c r="F60" i="3" s="1"/>
  <c r="F26" i="3" a="1"/>
  <c r="F26" i="3" s="1"/>
  <c r="F4" i="3" a="1"/>
  <c r="F4" i="3" s="1"/>
  <c r="F27" i="3" a="1"/>
  <c r="F27" i="3" s="1"/>
  <c r="F57" i="3" a="1"/>
  <c r="F57" i="3" s="1"/>
  <c r="F43" i="3" a="1"/>
  <c r="F43" i="3" s="1"/>
  <c r="F12" i="3" a="1"/>
  <c r="F12" i="3" s="1"/>
  <c r="F36" i="3" a="1"/>
  <c r="F36" i="3" s="1"/>
  <c r="F18" i="3" a="1"/>
  <c r="F18" i="3" s="1"/>
  <c r="H67" i="3"/>
  <c r="F33" i="3" a="1"/>
  <c r="F33" i="3" s="1"/>
  <c r="F23" i="3" a="1"/>
  <c r="F23" i="3" s="1"/>
  <c r="H38" i="3"/>
  <c r="F3" i="3" a="1"/>
  <c r="F3" i="3" s="1"/>
  <c r="F29" i="3" a="1"/>
  <c r="F29" i="3" s="1"/>
  <c r="F13" i="3" a="1"/>
  <c r="F13" i="3" s="1"/>
  <c r="F71" i="3" a="1"/>
  <c r="F71" i="3" s="1"/>
  <c r="F55" i="3" a="1"/>
  <c r="F55" i="3" s="1"/>
  <c r="F41" i="3" a="1"/>
  <c r="F41" i="3" s="1"/>
  <c r="F28" i="3" a="1"/>
  <c r="F28" i="3" s="1"/>
  <c r="F61" i="3" a="1"/>
  <c r="F61" i="3" s="1"/>
  <c r="F50" i="3" a="1"/>
  <c r="F50" i="3" s="1"/>
  <c r="F32" i="3" a="1"/>
  <c r="F32" i="3" s="1"/>
  <c r="F42" i="3" a="1"/>
  <c r="F42" i="3" s="1"/>
  <c r="F14" i="3" a="1"/>
  <c r="F14" i="3" s="1"/>
  <c r="F70" i="3" a="1"/>
  <c r="F70" i="3" s="1"/>
  <c r="F54" i="3" a="1"/>
  <c r="F54" i="3" s="1"/>
  <c r="F40" i="3" a="1"/>
  <c r="F40" i="3" s="1"/>
  <c r="F20" i="3" a="1"/>
  <c r="F20" i="3" s="1"/>
  <c r="F19" i="3" a="1"/>
  <c r="F19" i="3" s="1"/>
  <c r="F35" i="3" a="1"/>
  <c r="F35" i="3" s="1"/>
  <c r="H69" i="3"/>
  <c r="H16" i="3"/>
  <c r="F63" i="3" a="1"/>
  <c r="F63" i="3" s="1"/>
  <c r="F46" i="3" a="1"/>
  <c r="F46" i="3" s="1"/>
  <c r="F56" i="3" a="1"/>
  <c r="F56" i="3" s="1"/>
  <c r="L6" i="3"/>
  <c r="F15" i="3" a="1"/>
  <c r="F15" i="3" s="1"/>
  <c r="F69" i="3" a="1"/>
  <c r="F69" i="3" s="1"/>
  <c r="F53" i="3" a="1"/>
  <c r="F53" i="3" s="1"/>
  <c r="F39" i="3" a="1"/>
  <c r="F39" i="3" s="1"/>
  <c r="F37" i="3" a="1"/>
  <c r="F37" i="3" s="1"/>
  <c r="F34" i="3" a="1"/>
  <c r="F34" i="3" s="1"/>
  <c r="F62" i="3" a="1"/>
  <c r="F62" i="3" s="1"/>
  <c r="H11" i="3"/>
  <c r="F72" i="3" a="1"/>
  <c r="F72" i="3" s="1"/>
  <c r="F21" i="3" a="1"/>
  <c r="F21" i="3" s="1"/>
  <c r="F68" i="3" a="1"/>
  <c r="F68" i="3" s="1"/>
  <c r="F52" i="3" a="1"/>
  <c r="F52" i="3" s="1"/>
  <c r="F38" i="3" a="1"/>
  <c r="F38" i="3" s="1"/>
  <c r="F49" i="3" a="1"/>
  <c r="F49" i="3" s="1"/>
  <c r="F64" i="3" a="1"/>
  <c r="F64" i="3" s="1"/>
  <c r="F47" i="3" a="1"/>
  <c r="F47" i="3" s="1"/>
  <c r="F22" i="3" a="1"/>
  <c r="F22" i="3" s="1"/>
  <c r="F45" i="3" a="1"/>
  <c r="F45" i="3" s="1"/>
  <c r="E6" i="3"/>
  <c r="H7" i="3"/>
  <c r="H15" i="3"/>
  <c r="F6" i="3" a="1"/>
  <c r="F6" i="3" s="1"/>
  <c r="F25" i="3" a="1"/>
  <c r="F25" i="3" s="1"/>
  <c r="F59" i="3" a="1"/>
  <c r="F59" i="3" s="1"/>
  <c r="F44" i="3" a="1"/>
  <c r="F44" i="3" s="1"/>
  <c r="F31" i="3" a="1"/>
  <c r="F31" i="3" s="1"/>
  <c r="G8" i="3" a="1"/>
  <c r="G8" i="3" s="1"/>
  <c r="G41" i="3" a="1"/>
  <c r="G41" i="3" s="1"/>
  <c r="H14" i="3"/>
  <c r="H34" i="3"/>
  <c r="H32" i="3"/>
  <c r="H6" i="3"/>
  <c r="H4" i="3"/>
  <c r="H52" i="3"/>
  <c r="H22" i="3"/>
  <c r="H65" i="3"/>
  <c r="H64" i="3"/>
  <c r="H62" i="3"/>
  <c r="H30" i="3"/>
  <c r="H23" i="3"/>
  <c r="H3" i="3"/>
  <c r="I3" i="3" s="1"/>
  <c r="H51" i="3"/>
  <c r="H21" i="3"/>
  <c r="H46" i="3"/>
  <c r="G11" i="3" a="1"/>
  <c r="G11" i="3" s="1"/>
  <c r="H36" i="3"/>
  <c r="H53" i="3"/>
  <c r="H9" i="3"/>
  <c r="H50" i="3"/>
  <c r="H20" i="3"/>
  <c r="H31" i="3"/>
  <c r="H49" i="3"/>
  <c r="H19" i="3"/>
  <c r="H37" i="3"/>
  <c r="H66" i="3"/>
  <c r="H54" i="3"/>
  <c r="H5" i="3"/>
  <c r="H48" i="3"/>
  <c r="H18" i="3"/>
  <c r="H12" i="3"/>
  <c r="H35" i="3"/>
  <c r="H10" i="3"/>
  <c r="H70" i="3"/>
  <c r="H47" i="3"/>
  <c r="H68" i="3"/>
  <c r="H8" i="3"/>
  <c r="H63" i="3"/>
  <c r="H33" i="3"/>
  <c r="I33" i="3" s="1"/>
  <c r="H29" i="3"/>
  <c r="H60" i="3"/>
  <c r="H44" i="3"/>
  <c r="H28" i="3"/>
  <c r="H61" i="3"/>
  <c r="H59" i="3"/>
  <c r="H43" i="3"/>
  <c r="H27" i="3"/>
  <c r="H45" i="3"/>
  <c r="H58" i="3"/>
  <c r="H42" i="3"/>
  <c r="H26" i="3"/>
  <c r="H13" i="3"/>
  <c r="H57" i="3"/>
  <c r="H41" i="3"/>
  <c r="H25" i="3"/>
  <c r="H72" i="3"/>
  <c r="H56" i="3"/>
  <c r="H40" i="3"/>
  <c r="H24" i="3"/>
  <c r="H71" i="3"/>
  <c r="H55" i="3"/>
  <c r="H39" i="3"/>
  <c r="G48" i="3" a="1"/>
  <c r="G48" i="3" s="1"/>
  <c r="G46" i="3" a="1"/>
  <c r="G46" i="3" s="1"/>
  <c r="G36" i="3" a="1"/>
  <c r="G36" i="3" s="1"/>
  <c r="I36" i="3" s="1"/>
  <c r="G25" i="3" a="1"/>
  <c r="G25" i="3" s="1"/>
  <c r="G70" i="3" a="1"/>
  <c r="G70" i="3" s="1"/>
  <c r="G38" i="3" a="1"/>
  <c r="G38" i="3" s="1"/>
  <c r="G17" i="3" a="1"/>
  <c r="G17" i="3" s="1"/>
  <c r="G69" i="3" a="1"/>
  <c r="G69" i="3" s="1"/>
  <c r="G27" i="3" a="1"/>
  <c r="G27" i="3" s="1"/>
  <c r="G7" i="3" a="1"/>
  <c r="G7" i="3" s="1"/>
  <c r="G67" i="3" a="1"/>
  <c r="G67" i="3" s="1"/>
  <c r="G56" i="3" a="1"/>
  <c r="G56" i="3" s="1"/>
  <c r="G15" i="3" a="1"/>
  <c r="G15" i="3" s="1"/>
  <c r="G59" i="3" a="1"/>
  <c r="G59" i="3" s="1"/>
  <c r="G47" i="3" a="1"/>
  <c r="G47" i="3" s="1"/>
  <c r="G57" i="3" a="1"/>
  <c r="G57" i="3" s="1"/>
  <c r="G16" i="3" a="1"/>
  <c r="G16" i="3" s="1"/>
  <c r="I16" i="3" s="1"/>
  <c r="G66" i="3" a="1"/>
  <c r="G66" i="3" s="1"/>
  <c r="G55" i="3" a="1"/>
  <c r="G55" i="3" s="1"/>
  <c r="G45" i="3" a="1"/>
  <c r="G45" i="3" s="1"/>
  <c r="G35" i="3" a="1"/>
  <c r="G35" i="3" s="1"/>
  <c r="G24" i="3" a="1"/>
  <c r="G24" i="3" s="1"/>
  <c r="G14" i="3" a="1"/>
  <c r="G14" i="3" s="1"/>
  <c r="G58" i="3" a="1"/>
  <c r="G58" i="3" s="1"/>
  <c r="G68" i="3" a="1"/>
  <c r="G68" i="3" s="1"/>
  <c r="G6" i="3" a="1"/>
  <c r="G6" i="3" s="1"/>
  <c r="G65" i="3" a="1"/>
  <c r="G65" i="3" s="1"/>
  <c r="G44" i="3" a="1"/>
  <c r="G44" i="3" s="1"/>
  <c r="G34" i="3" a="1"/>
  <c r="G34" i="3" s="1"/>
  <c r="I34" i="3" s="1"/>
  <c r="G10" i="3" a="1"/>
  <c r="G10" i="3" s="1"/>
  <c r="G9" i="3" a="1"/>
  <c r="G9" i="3" s="1"/>
  <c r="G37" i="3" a="1"/>
  <c r="G37" i="3" s="1"/>
  <c r="G26" i="3" a="1"/>
  <c r="G26" i="3" s="1"/>
  <c r="G64" i="3" a="1"/>
  <c r="G64" i="3" s="1"/>
  <c r="G54" i="3" a="1"/>
  <c r="G54" i="3" s="1"/>
  <c r="G33" i="3" a="1"/>
  <c r="G33" i="3" s="1"/>
  <c r="G23" i="3" a="1"/>
  <c r="G23" i="3" s="1"/>
  <c r="G13" i="3" a="1"/>
  <c r="G13" i="3" s="1"/>
  <c r="G5" i="3" a="1"/>
  <c r="G5" i="3" s="1"/>
  <c r="G43" i="3" a="1"/>
  <c r="G43" i="3" s="1"/>
  <c r="G12" i="3" a="1"/>
  <c r="G12" i="3" s="1"/>
  <c r="G63" i="3" a="1"/>
  <c r="G63" i="3" s="1"/>
  <c r="G53" i="3" a="1"/>
  <c r="G53" i="3" s="1"/>
  <c r="G42" i="3" a="1"/>
  <c r="G42" i="3" s="1"/>
  <c r="G32" i="3" a="1"/>
  <c r="G32" i="3" s="1"/>
  <c r="G22" i="3" a="1"/>
  <c r="G22" i="3" s="1"/>
  <c r="G52" i="3" a="1"/>
  <c r="G52" i="3" s="1"/>
  <c r="G62" i="3" a="1"/>
  <c r="G62" i="3" s="1"/>
  <c r="G31" i="3" a="1"/>
  <c r="G31" i="3" s="1"/>
  <c r="G21" i="3" a="1"/>
  <c r="G21" i="3" s="1"/>
  <c r="G51" i="3" a="1"/>
  <c r="G51" i="3" s="1"/>
  <c r="G40" i="3" a="1"/>
  <c r="G40" i="3" s="1"/>
  <c r="G30" i="3" a="1"/>
  <c r="G30" i="3" s="1"/>
  <c r="G20" i="3" a="1"/>
  <c r="G20" i="3" s="1"/>
  <c r="I20" i="3" s="1"/>
  <c r="G73" i="3" a="1"/>
  <c r="G73" i="3" s="1"/>
  <c r="L4" i="3" s="1"/>
  <c r="G61" i="3" a="1"/>
  <c r="G61" i="3" s="1"/>
  <c r="G50" i="3" a="1"/>
  <c r="G50" i="3" s="1"/>
  <c r="G60" i="3" a="1"/>
  <c r="G60" i="3" s="1"/>
  <c r="G39" i="3" a="1"/>
  <c r="G39" i="3" s="1"/>
  <c r="G19" i="3" a="1"/>
  <c r="G19" i="3" s="1"/>
  <c r="G72" i="3" a="1"/>
  <c r="G72" i="3" s="1"/>
  <c r="G49" i="3" a="1"/>
  <c r="G49" i="3" s="1"/>
  <c r="G29" i="3" a="1"/>
  <c r="G29" i="3" s="1"/>
  <c r="G71" i="3" a="1"/>
  <c r="G71" i="3" s="1"/>
  <c r="G28" i="3" a="1"/>
  <c r="G28" i="3" s="1"/>
  <c r="G18" i="3" a="1"/>
  <c r="G18" i="3" s="1"/>
  <c r="E3" i="3"/>
  <c r="E4" i="3"/>
  <c r="E5" i="3"/>
  <c r="E11" i="3"/>
  <c r="E42" i="3"/>
  <c r="E27" i="3"/>
  <c r="E39" i="3"/>
  <c r="E25" i="3"/>
  <c r="E72" i="3"/>
  <c r="E67" i="3"/>
  <c r="E12" i="3"/>
  <c r="E26" i="3"/>
  <c r="E24" i="3"/>
  <c r="E68" i="3"/>
  <c r="E20" i="3"/>
  <c r="E66" i="3"/>
  <c r="E50" i="3"/>
  <c r="E34" i="3"/>
  <c r="E17" i="3"/>
  <c r="E45" i="3"/>
  <c r="E28" i="3"/>
  <c r="E59" i="3"/>
  <c r="E18" i="3"/>
  <c r="E52" i="3"/>
  <c r="E51" i="3"/>
  <c r="E65" i="3"/>
  <c r="E49" i="3"/>
  <c r="E33" i="3"/>
  <c r="E16" i="3"/>
  <c r="E44" i="3"/>
  <c r="E43" i="3"/>
  <c r="E9" i="3"/>
  <c r="E64" i="3"/>
  <c r="E48" i="3"/>
  <c r="E32" i="3"/>
  <c r="E15" i="3"/>
  <c r="E61" i="3"/>
  <c r="E57" i="3"/>
  <c r="E40" i="3"/>
  <c r="E36" i="3"/>
  <c r="E19" i="3"/>
  <c r="E8" i="3"/>
  <c r="E63" i="3"/>
  <c r="E47" i="3"/>
  <c r="E31" i="3"/>
  <c r="E14" i="3"/>
  <c r="E58" i="3"/>
  <c r="E41" i="3"/>
  <c r="E56" i="3"/>
  <c r="E35" i="3"/>
  <c r="E7" i="3"/>
  <c r="E62" i="3"/>
  <c r="E46" i="3"/>
  <c r="E30" i="3"/>
  <c r="E13" i="3"/>
  <c r="E10" i="3"/>
  <c r="E71" i="3"/>
  <c r="E55" i="3"/>
  <c r="E23" i="3"/>
  <c r="E70" i="3"/>
  <c r="E54" i="3"/>
  <c r="E38" i="3"/>
  <c r="E22" i="3"/>
  <c r="E29" i="3"/>
  <c r="E60" i="3"/>
  <c r="E69" i="3"/>
  <c r="E53" i="3"/>
  <c r="E37" i="3"/>
  <c r="E21" i="3"/>
  <c r="G3" i="2"/>
  <c r="G10" i="2"/>
  <c r="N69" i="5" l="1"/>
  <c r="Q69" i="5"/>
  <c r="Z67" i="5"/>
  <c r="V67" i="5"/>
  <c r="O69" i="5"/>
  <c r="S68" i="5"/>
  <c r="X68" i="5" s="1"/>
  <c r="Z68" i="5" s="1"/>
  <c r="T68" i="5"/>
  <c r="U68" i="5" s="1"/>
  <c r="V68" i="5" s="1"/>
  <c r="I22" i="3"/>
  <c r="I38" i="3"/>
  <c r="I30" i="3"/>
  <c r="I35" i="3"/>
  <c r="I50" i="3"/>
  <c r="I4" i="3"/>
  <c r="I17" i="3"/>
  <c r="I57" i="3"/>
  <c r="I42" i="3"/>
  <c r="I6" i="3"/>
  <c r="I2" i="3"/>
  <c r="I51" i="3"/>
  <c r="I53" i="3"/>
  <c r="L5" i="3"/>
  <c r="I21" i="3"/>
  <c r="I64" i="3"/>
  <c r="I66" i="3"/>
  <c r="I46" i="3"/>
  <c r="I48" i="3"/>
  <c r="I69" i="3"/>
  <c r="I41" i="3"/>
  <c r="I15" i="3"/>
  <c r="I19" i="3"/>
  <c r="I14" i="3"/>
  <c r="I18" i="3"/>
  <c r="I65" i="3"/>
  <c r="I67" i="3"/>
  <c r="I37" i="3"/>
  <c r="I52" i="3"/>
  <c r="I11" i="3"/>
  <c r="I63" i="3"/>
  <c r="I7" i="3"/>
  <c r="I29" i="3"/>
  <c r="I31" i="3"/>
  <c r="I62" i="3"/>
  <c r="I49" i="3"/>
  <c r="I23" i="3"/>
  <c r="I54" i="3"/>
  <c r="I68" i="3"/>
  <c r="I47" i="3"/>
  <c r="I70" i="3"/>
  <c r="I56" i="3"/>
  <c r="I44" i="3"/>
  <c r="I8" i="3"/>
  <c r="I9" i="3"/>
  <c r="I13" i="3"/>
  <c r="I10" i="3"/>
  <c r="I12" i="3"/>
  <c r="I32" i="3"/>
  <c r="I5" i="3"/>
  <c r="I58" i="3"/>
  <c r="I45" i="3"/>
  <c r="I39" i="3"/>
  <c r="I27" i="3"/>
  <c r="I55" i="3"/>
  <c r="I43" i="3"/>
  <c r="I71" i="3"/>
  <c r="I59" i="3"/>
  <c r="I24" i="3"/>
  <c r="I61" i="3"/>
  <c r="I40" i="3"/>
  <c r="I28" i="3"/>
  <c r="I72" i="3"/>
  <c r="I60" i="3"/>
  <c r="I25" i="3"/>
  <c r="I73" i="3"/>
  <c r="I26" i="3"/>
  <c r="R69" i="5" l="1"/>
  <c r="Y69" i="5" s="1"/>
  <c r="N70" i="5"/>
  <c r="Q70" i="5"/>
  <c r="C10" i="2"/>
  <c r="C11" i="2"/>
  <c r="C12" i="2"/>
  <c r="C13" i="2"/>
  <c r="C14" i="2"/>
  <c r="C15" i="2"/>
  <c r="C16" i="2"/>
  <c r="C17" i="2"/>
  <c r="C18" i="2"/>
  <c r="C19" i="2"/>
  <c r="C20" i="2"/>
  <c r="C21" i="2"/>
  <c r="C22" i="2"/>
  <c r="C23" i="2"/>
  <c r="C24" i="2"/>
  <c r="C25" i="2"/>
  <c r="C26" i="2"/>
  <c r="C27" i="2"/>
  <c r="C28" i="2"/>
  <c r="C29" i="2"/>
  <c r="C30" i="2"/>
  <c r="C31" i="2"/>
  <c r="C32" i="2"/>
  <c r="C33" i="2"/>
  <c r="C34" i="2"/>
  <c r="C35" i="2"/>
  <c r="C36" i="2"/>
  <c r="C37" i="2"/>
  <c r="C38" i="2"/>
  <c r="C39" i="2"/>
  <c r="C40" i="2"/>
  <c r="C41" i="2"/>
  <c r="C42" i="2"/>
  <c r="C43" i="2"/>
  <c r="C44" i="2"/>
  <c r="C45" i="2"/>
  <c r="C46" i="2"/>
  <c r="C47" i="2"/>
  <c r="C48" i="2"/>
  <c r="C49" i="2"/>
  <c r="C50" i="2"/>
  <c r="C51" i="2"/>
  <c r="C52" i="2"/>
  <c r="C53" i="2"/>
  <c r="C54" i="2"/>
  <c r="C55" i="2"/>
  <c r="C56" i="2"/>
  <c r="C57" i="2"/>
  <c r="C58" i="2"/>
  <c r="C59" i="2"/>
  <c r="C60" i="2"/>
  <c r="C61" i="2"/>
  <c r="C62" i="2"/>
  <c r="C63" i="2"/>
  <c r="C64" i="2"/>
  <c r="C65" i="2"/>
  <c r="C66" i="2"/>
  <c r="C67" i="2"/>
  <c r="C9" i="2"/>
  <c r="C8" i="2"/>
  <c r="O70" i="5" l="1"/>
  <c r="R70" i="5" s="1"/>
  <c r="Y70" i="5" s="1"/>
  <c r="T69" i="5"/>
  <c r="U69" i="5" s="1"/>
  <c r="V69" i="5" s="1"/>
  <c r="W69" i="5"/>
  <c r="S69" i="5"/>
  <c r="X69" i="5" s="1"/>
  <c r="W70" i="5"/>
  <c r="R74" i="12"/>
  <c r="V6" i="12" s="1"/>
  <c r="R66" i="12"/>
  <c r="R65" i="12"/>
  <c r="R63" i="12"/>
  <c r="R62" i="12"/>
  <c r="R61" i="12"/>
  <c r="R59" i="12"/>
  <c r="R58" i="12"/>
  <c r="R56" i="12"/>
  <c r="R55" i="12"/>
  <c r="R54" i="12"/>
  <c r="R52" i="12"/>
  <c r="R51" i="12"/>
  <c r="R49" i="12"/>
  <c r="R48" i="12"/>
  <c r="R46" i="12"/>
  <c r="R45" i="12"/>
  <c r="R43" i="12"/>
  <c r="R42" i="12"/>
  <c r="R38" i="12"/>
  <c r="R35" i="12"/>
  <c r="R34" i="12"/>
  <c r="R33" i="12"/>
  <c r="R30" i="12"/>
  <c r="R29" i="12"/>
  <c r="R28" i="12"/>
  <c r="R27" i="12"/>
  <c r="R26" i="12"/>
  <c r="R25" i="12"/>
  <c r="R24" i="12"/>
  <c r="R23" i="12"/>
  <c r="R22" i="12"/>
  <c r="R20" i="12"/>
  <c r="R19" i="12"/>
  <c r="R18" i="12"/>
  <c r="R17" i="12"/>
  <c r="R15" i="12"/>
  <c r="R12" i="12"/>
  <c r="R11" i="12"/>
  <c r="O74" i="12"/>
  <c r="V3" i="12" s="1"/>
  <c r="O73" i="12"/>
  <c r="O72" i="12"/>
  <c r="O71" i="12"/>
  <c r="O70" i="12"/>
  <c r="O69" i="12"/>
  <c r="O68" i="12"/>
  <c r="O67" i="12"/>
  <c r="O66" i="12"/>
  <c r="O65" i="12"/>
  <c r="O64" i="12"/>
  <c r="O63" i="12"/>
  <c r="O62" i="12"/>
  <c r="O61" i="12"/>
  <c r="O60" i="12"/>
  <c r="O59" i="12"/>
  <c r="O58" i="12"/>
  <c r="O57" i="12"/>
  <c r="O56" i="12"/>
  <c r="O55" i="12"/>
  <c r="O54" i="12"/>
  <c r="O53" i="12"/>
  <c r="O52" i="12"/>
  <c r="O51" i="12"/>
  <c r="O50" i="12"/>
  <c r="O49" i="12"/>
  <c r="O48" i="12"/>
  <c r="O47" i="12"/>
  <c r="O46" i="12"/>
  <c r="O45" i="12"/>
  <c r="O44" i="12"/>
  <c r="O43" i="12"/>
  <c r="O42" i="12"/>
  <c r="O41" i="12"/>
  <c r="O40" i="12"/>
  <c r="O39" i="12"/>
  <c r="O38" i="12"/>
  <c r="O37" i="12"/>
  <c r="O36" i="12"/>
  <c r="O35" i="12"/>
  <c r="O34" i="12"/>
  <c r="O33" i="12"/>
  <c r="O32" i="12"/>
  <c r="O31" i="12"/>
  <c r="O30" i="12"/>
  <c r="O29" i="12"/>
  <c r="O28" i="12"/>
  <c r="O27" i="12"/>
  <c r="O26" i="12"/>
  <c r="O25" i="12"/>
  <c r="O24" i="12"/>
  <c r="O23" i="12"/>
  <c r="O22" i="12"/>
  <c r="O21" i="12"/>
  <c r="O20" i="12"/>
  <c r="O19" i="12"/>
  <c r="O18" i="12"/>
  <c r="O17" i="12"/>
  <c r="O16" i="12"/>
  <c r="O15" i="12"/>
  <c r="O14" i="12"/>
  <c r="O13" i="12"/>
  <c r="O12" i="12"/>
  <c r="O11" i="12"/>
  <c r="R10" i="12"/>
  <c r="O10" i="12"/>
  <c r="Q74" i="12"/>
  <c r="V4" i="12" s="1"/>
  <c r="Q73" i="12"/>
  <c r="V5" i="12" s="1"/>
  <c r="R72" i="12"/>
  <c r="Q72" i="12"/>
  <c r="Q71" i="12"/>
  <c r="Q70" i="12"/>
  <c r="R69" i="12"/>
  <c r="Q69" i="12"/>
  <c r="R68" i="12"/>
  <c r="Q68" i="12"/>
  <c r="Q67" i="12"/>
  <c r="Q66" i="12"/>
  <c r="Q65" i="12"/>
  <c r="R64" i="12"/>
  <c r="Q64" i="12"/>
  <c r="Q63" i="12"/>
  <c r="Q62" i="12"/>
  <c r="Q61" i="12"/>
  <c r="R60" i="12"/>
  <c r="Q60" i="12"/>
  <c r="Q59" i="12"/>
  <c r="Q58" i="12"/>
  <c r="R57" i="12"/>
  <c r="Q57" i="12"/>
  <c r="Q56" i="12"/>
  <c r="Q55" i="12"/>
  <c r="Q54" i="12"/>
  <c r="R53" i="12"/>
  <c r="Q53" i="12"/>
  <c r="Q52" i="12"/>
  <c r="Q51" i="12"/>
  <c r="R50" i="12"/>
  <c r="Q50" i="12"/>
  <c r="Q49" i="12"/>
  <c r="Q48" i="12"/>
  <c r="Q47" i="12"/>
  <c r="Q46" i="12"/>
  <c r="Q45" i="12"/>
  <c r="Q44" i="12"/>
  <c r="Q43" i="12"/>
  <c r="Q42" i="12"/>
  <c r="R41" i="12"/>
  <c r="Q41" i="12"/>
  <c r="R40" i="12"/>
  <c r="Q40" i="12"/>
  <c r="R39" i="12"/>
  <c r="Q39" i="12"/>
  <c r="Q38" i="12"/>
  <c r="R37" i="12"/>
  <c r="Q37" i="12"/>
  <c r="Q36" i="12"/>
  <c r="Q35" i="12"/>
  <c r="Q34" i="12"/>
  <c r="Q33" i="12"/>
  <c r="Q32" i="12"/>
  <c r="R31" i="12"/>
  <c r="Q31" i="12"/>
  <c r="S31" i="12" s="1"/>
  <c r="Q30" i="12"/>
  <c r="Q29" i="12"/>
  <c r="Q28" i="12"/>
  <c r="Q27" i="12"/>
  <c r="Q26" i="12"/>
  <c r="Q25" i="12"/>
  <c r="Q24" i="12"/>
  <c r="Q23" i="12"/>
  <c r="Q22" i="12"/>
  <c r="R21" i="12"/>
  <c r="Q21" i="12"/>
  <c r="Q20" i="12"/>
  <c r="Q19" i="12"/>
  <c r="Q18" i="12"/>
  <c r="Q17" i="12"/>
  <c r="R16" i="12"/>
  <c r="Q16" i="12"/>
  <c r="Q15" i="12"/>
  <c r="R14" i="12"/>
  <c r="Q14" i="12"/>
  <c r="R13" i="12"/>
  <c r="Q13" i="12"/>
  <c r="Q12" i="12"/>
  <c r="Q10" i="12"/>
  <c r="Q11" i="12"/>
  <c r="P74" i="12"/>
  <c r="V2" i="12" s="1"/>
  <c r="P73" i="12"/>
  <c r="R73" i="12"/>
  <c r="P72" i="12"/>
  <c r="R71" i="12"/>
  <c r="S71" i="12" s="1"/>
  <c r="P71" i="12"/>
  <c r="R70" i="12"/>
  <c r="S70" i="12" s="1"/>
  <c r="P70" i="12"/>
  <c r="P69" i="12"/>
  <c r="P68" i="12"/>
  <c r="P67" i="12"/>
  <c r="R67" i="12"/>
  <c r="S67" i="12" s="1"/>
  <c r="P66" i="12"/>
  <c r="P65" i="12"/>
  <c r="P64" i="12"/>
  <c r="P63" i="12"/>
  <c r="P62" i="12"/>
  <c r="P61" i="12"/>
  <c r="P60" i="12"/>
  <c r="P59" i="12"/>
  <c r="P58" i="12"/>
  <c r="P56" i="12"/>
  <c r="P57" i="12"/>
  <c r="P55" i="12"/>
  <c r="P54" i="12"/>
  <c r="P53" i="12"/>
  <c r="P52" i="12"/>
  <c r="P51" i="12"/>
  <c r="P50" i="12"/>
  <c r="P49" i="12"/>
  <c r="P47" i="12"/>
  <c r="R47" i="12"/>
  <c r="P48" i="12"/>
  <c r="P46" i="12"/>
  <c r="P45" i="12"/>
  <c r="R44" i="12"/>
  <c r="P44" i="12"/>
  <c r="P43" i="12"/>
  <c r="P42" i="12"/>
  <c r="P41" i="12"/>
  <c r="P40" i="12"/>
  <c r="P39" i="12"/>
  <c r="P38" i="12"/>
  <c r="P37" i="12"/>
  <c r="R36" i="12"/>
  <c r="S36" i="12" s="1"/>
  <c r="P36" i="12"/>
  <c r="P35" i="12"/>
  <c r="P34" i="12"/>
  <c r="P33" i="12"/>
  <c r="P32" i="12"/>
  <c r="R32" i="12"/>
  <c r="P30" i="12"/>
  <c r="P31" i="12"/>
  <c r="P29" i="12"/>
  <c r="P27" i="12"/>
  <c r="P28" i="12"/>
  <c r="P26" i="12"/>
  <c r="P25" i="12"/>
  <c r="P24" i="12"/>
  <c r="P23" i="12"/>
  <c r="P22" i="12"/>
  <c r="P21" i="12"/>
  <c r="P20" i="12"/>
  <c r="P19" i="12"/>
  <c r="P18" i="12"/>
  <c r="P17" i="12"/>
  <c r="P15" i="12"/>
  <c r="P16" i="12"/>
  <c r="P14" i="12"/>
  <c r="P12" i="12"/>
  <c r="P13" i="12"/>
  <c r="P10" i="12"/>
  <c r="P11" i="12"/>
  <c r="S61" i="12" l="1"/>
  <c r="S44" i="12"/>
  <c r="S32" i="12"/>
  <c r="N71" i="5"/>
  <c r="Q71" i="5"/>
  <c r="O71" i="5"/>
  <c r="Q72" i="5" s="1"/>
  <c r="Z69" i="5"/>
  <c r="T70" i="5"/>
  <c r="U70" i="5" s="1"/>
  <c r="V70" i="5" s="1"/>
  <c r="S70" i="5"/>
  <c r="X70" i="5" s="1"/>
  <c r="Z70" i="5" s="1"/>
  <c r="S73" i="12"/>
  <c r="S16" i="12"/>
  <c r="S47" i="12"/>
  <c r="S50" i="12"/>
  <c r="S13" i="12"/>
  <c r="S14" i="12"/>
  <c r="S40" i="12"/>
  <c r="S53" i="12"/>
  <c r="S11" i="12"/>
  <c r="S41" i="12"/>
  <c r="S57" i="12"/>
  <c r="S69" i="12"/>
  <c r="S60" i="12"/>
  <c r="S72" i="12"/>
  <c r="S28" i="12"/>
  <c r="S55" i="12"/>
  <c r="S29" i="12"/>
  <c r="S56" i="12"/>
  <c r="S39" i="12"/>
  <c r="S30" i="12"/>
  <c r="S58" i="12"/>
  <c r="S64" i="12"/>
  <c r="S33" i="12"/>
  <c r="S59" i="12"/>
  <c r="S12" i="12"/>
  <c r="S34" i="12"/>
  <c r="S15" i="12"/>
  <c r="S35" i="12"/>
  <c r="S62" i="12"/>
  <c r="S17" i="12"/>
  <c r="S38" i="12"/>
  <c r="S63" i="12"/>
  <c r="S18" i="12"/>
  <c r="S42" i="12"/>
  <c r="S65" i="12"/>
  <c r="S68" i="12"/>
  <c r="S19" i="12"/>
  <c r="S43" i="12"/>
  <c r="S66" i="12"/>
  <c r="S20" i="12"/>
  <c r="S45" i="12"/>
  <c r="S74" i="12"/>
  <c r="S22" i="12"/>
  <c r="S46" i="12"/>
  <c r="S23" i="12"/>
  <c r="S48" i="12"/>
  <c r="S24" i="12"/>
  <c r="S49" i="12"/>
  <c r="S21" i="12"/>
  <c r="S25" i="12"/>
  <c r="S51" i="12"/>
  <c r="S26" i="12"/>
  <c r="S52" i="12"/>
  <c r="S10" i="12"/>
  <c r="S37" i="12"/>
  <c r="S27" i="12"/>
  <c r="S54" i="12"/>
  <c r="V7" i="12" l="1"/>
  <c r="V8" i="12"/>
  <c r="R71" i="5"/>
  <c r="Y71" i="5" s="1"/>
  <c r="N72" i="5"/>
  <c r="O72" i="5" l="1"/>
  <c r="R72" i="5" s="1"/>
  <c r="Y72" i="5" s="1"/>
  <c r="T71" i="5"/>
  <c r="U71" i="5" s="1"/>
  <c r="V71" i="5" s="1"/>
  <c r="S71" i="5"/>
  <c r="X71" i="5" s="1"/>
  <c r="W71" i="5"/>
  <c r="Z71" i="5" l="1"/>
  <c r="S72" i="5"/>
  <c r="X72" i="5" s="1"/>
  <c r="T72" i="5"/>
  <c r="U72" i="5" s="1"/>
  <c r="V72" i="5" s="1"/>
  <c r="W72" i="5"/>
  <c r="N73" i="5"/>
  <c r="Q73" i="5"/>
  <c r="R73" i="5" s="1"/>
  <c r="S73" i="5" l="1"/>
  <c r="Y73" i="5"/>
  <c r="W73" i="5"/>
  <c r="T73" i="5"/>
  <c r="U73" i="5" s="1"/>
  <c r="V73" i="5" s="1"/>
  <c r="O73" i="5"/>
  <c r="N74" i="5" s="1"/>
  <c r="O74" i="5" s="1"/>
  <c r="Z72" i="5"/>
  <c r="X73" i="5"/>
  <c r="Z73" i="5" s="1"/>
  <c r="Q74" i="5" l="1"/>
  <c r="R74" i="5" s="1"/>
  <c r="Y74" i="5" s="1"/>
  <c r="S74" i="5" l="1"/>
  <c r="X74" i="5" s="1"/>
  <c r="AC5" i="5" s="1"/>
  <c r="AC6" i="5" s="1"/>
  <c r="T74" i="5"/>
  <c r="U74" i="5" s="1"/>
  <c r="V74" i="5" s="1"/>
  <c r="AC4" i="5" s="1"/>
  <c r="W74" i="5"/>
  <c r="AC3" i="5" s="1"/>
  <c r="AC7" i="5" l="1"/>
  <c r="Z74" i="5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<sst xmlns="http://schemas.openxmlformats.org/spreadsheetml/2006/main" count="211" uniqueCount="89">
  <si>
    <t>Period</t>
  </si>
  <si>
    <t>Year</t>
  </si>
  <si>
    <t>Month</t>
  </si>
  <si>
    <t>Revenue</t>
    <phoneticPr fontId="1" type="noConversion"/>
  </si>
  <si>
    <t>摘要輸出</t>
  </si>
  <si>
    <t>迴歸統計</t>
  </si>
  <si>
    <t>R 的倍數</t>
  </si>
  <si>
    <t>R 平方</t>
  </si>
  <si>
    <t>調整的 R 平方</t>
  </si>
  <si>
    <t>標準誤</t>
  </si>
  <si>
    <t>觀察值個數</t>
  </si>
  <si>
    <t>ANOVA</t>
  </si>
  <si>
    <t>迴歸</t>
  </si>
  <si>
    <t>殘差</t>
  </si>
  <si>
    <t>總和</t>
  </si>
  <si>
    <t>截距</t>
  </si>
  <si>
    <t>自由度</t>
  </si>
  <si>
    <t>SS</t>
  </si>
  <si>
    <t>MS</t>
  </si>
  <si>
    <t>F</t>
  </si>
  <si>
    <t>顯著值</t>
  </si>
  <si>
    <t>係數</t>
  </si>
  <si>
    <t>t 統計</t>
  </si>
  <si>
    <t>P-值</t>
  </si>
  <si>
    <t>下限 95%</t>
  </si>
  <si>
    <t>上限 95%</t>
  </si>
  <si>
    <t>下限 95.0%</t>
  </si>
  <si>
    <t>上限 95.0%</t>
  </si>
  <si>
    <t>X 變數 1</t>
  </si>
  <si>
    <t>加總 - Revenue</t>
  </si>
  <si>
    <t>列標籤</t>
  </si>
  <si>
    <t>總計</t>
  </si>
  <si>
    <t>欄標籤</t>
  </si>
  <si>
    <t>Season Factor</t>
    <phoneticPr fontId="1" type="noConversion"/>
  </si>
  <si>
    <t>Estimate Season Factor</t>
    <phoneticPr fontId="1" type="noConversion"/>
  </si>
  <si>
    <t>Deseasonalized Revenue</t>
    <phoneticPr fontId="1" type="noConversion"/>
  </si>
  <si>
    <t>Forcast Revenue</t>
  </si>
  <si>
    <t>Forcast Revenue</t>
    <phoneticPr fontId="1" type="noConversion"/>
  </si>
  <si>
    <t xml:space="preserve"> Error</t>
    <phoneticPr fontId="1" type="noConversion"/>
  </si>
  <si>
    <r>
      <t>MSE</t>
    </r>
    <r>
      <rPr>
        <vertAlign val="subscript"/>
        <sz val="12"/>
        <rFont val="Calibri"/>
        <family val="2"/>
      </rPr>
      <t>t</t>
    </r>
    <phoneticPr fontId="1" type="noConversion"/>
  </si>
  <si>
    <r>
      <t>MAPE</t>
    </r>
    <r>
      <rPr>
        <vertAlign val="subscript"/>
        <sz val="12"/>
        <rFont val="Calibri"/>
        <family val="2"/>
      </rPr>
      <t>t</t>
    </r>
    <phoneticPr fontId="1" type="noConversion"/>
  </si>
  <si>
    <r>
      <t>MAD</t>
    </r>
    <r>
      <rPr>
        <vertAlign val="subscript"/>
        <sz val="12"/>
        <rFont val="Calibri"/>
        <family val="2"/>
      </rPr>
      <t>t</t>
    </r>
    <phoneticPr fontId="1" type="noConversion"/>
  </si>
  <si>
    <r>
      <t>bias</t>
    </r>
    <r>
      <rPr>
        <vertAlign val="subscript"/>
        <sz val="12"/>
        <color theme="1"/>
        <rFont val="Calibri"/>
        <family val="2"/>
      </rPr>
      <t>n</t>
    </r>
    <phoneticPr fontId="1" type="noConversion"/>
  </si>
  <si>
    <r>
      <t>TS</t>
    </r>
    <r>
      <rPr>
        <vertAlign val="subscript"/>
        <sz val="12"/>
        <color theme="1"/>
        <rFont val="Calibri"/>
        <family val="2"/>
      </rPr>
      <t>t</t>
    </r>
    <phoneticPr fontId="1" type="noConversion"/>
  </si>
  <si>
    <t>MSE =</t>
    <phoneticPr fontId="1" type="noConversion"/>
  </si>
  <si>
    <t>MAPE =</t>
    <phoneticPr fontId="1" type="noConversion"/>
  </si>
  <si>
    <t>MAD =</t>
    <phoneticPr fontId="1" type="noConversion"/>
  </si>
  <si>
    <t>bias =</t>
    <phoneticPr fontId="1" type="noConversion"/>
  </si>
  <si>
    <t>&lt;15%</t>
    <phoneticPr fontId="1" type="noConversion"/>
  </si>
  <si>
    <t>&gt;-3 OR &lt;3</t>
    <phoneticPr fontId="1" type="noConversion"/>
  </si>
  <si>
    <t>=</t>
    <phoneticPr fontId="1" type="noConversion"/>
  </si>
  <si>
    <t>forecast of 2019</t>
    <phoneticPr fontId="1" type="noConversion"/>
  </si>
  <si>
    <t>Period</t>
    <phoneticPr fontId="1" type="noConversion"/>
  </si>
  <si>
    <t>Level</t>
    <phoneticPr fontId="1" type="noConversion"/>
  </si>
  <si>
    <t>Trend</t>
    <phoneticPr fontId="1" type="noConversion"/>
  </si>
  <si>
    <t>Forecast Revenue</t>
    <phoneticPr fontId="1" type="noConversion"/>
  </si>
  <si>
    <t>Error</t>
    <phoneticPr fontId="1" type="noConversion"/>
  </si>
  <si>
    <t>ABs. Error</t>
    <phoneticPr fontId="1" type="noConversion"/>
  </si>
  <si>
    <t>% Error</t>
    <phoneticPr fontId="1" type="noConversion"/>
  </si>
  <si>
    <t>MAPE</t>
    <phoneticPr fontId="1" type="noConversion"/>
  </si>
  <si>
    <t>MSE</t>
    <phoneticPr fontId="1" type="noConversion"/>
  </si>
  <si>
    <t>MAD</t>
    <phoneticPr fontId="1" type="noConversion"/>
  </si>
  <si>
    <t>TS</t>
    <phoneticPr fontId="1" type="noConversion"/>
  </si>
  <si>
    <r>
      <rPr>
        <sz val="12"/>
        <color rgb="FFFF0000"/>
        <rFont val="新細明體"/>
        <family val="1"/>
        <charset val="136"/>
      </rPr>
      <t>→</t>
    </r>
    <r>
      <rPr>
        <sz val="12"/>
        <color rgb="FFFF0000"/>
        <rFont val="細明體"/>
        <family val="2"/>
        <charset val="136"/>
      </rPr>
      <t>由此圖可看出分析的資料具有</t>
    </r>
    <r>
      <rPr>
        <sz val="12"/>
        <color rgb="FFFF0000"/>
        <rFont val="Calibri"/>
        <family val="2"/>
      </rPr>
      <t>Trend</t>
    </r>
    <r>
      <rPr>
        <sz val="12"/>
        <color rgb="FFFF0000"/>
        <rFont val="細明體"/>
        <family val="2"/>
        <charset val="136"/>
      </rPr>
      <t>和</t>
    </r>
    <r>
      <rPr>
        <sz val="12"/>
        <color rgb="FFFF0000"/>
        <rFont val="Calibri"/>
        <family val="2"/>
      </rPr>
      <t>Seasonality</t>
    </r>
    <phoneticPr fontId="1" type="noConversion"/>
  </si>
  <si>
    <t>α</t>
    <phoneticPr fontId="1" type="noConversion"/>
  </si>
  <si>
    <t>β</t>
    <phoneticPr fontId="1" type="noConversion"/>
  </si>
  <si>
    <t>γ</t>
  </si>
  <si>
    <t>Abs. %Error</t>
    <phoneticPr fontId="1" type="noConversion"/>
  </si>
  <si>
    <t>level</t>
    <phoneticPr fontId="1" type="noConversion"/>
  </si>
  <si>
    <t>trend</t>
    <phoneticPr fontId="1" type="noConversion"/>
  </si>
  <si>
    <t>forcast revenue</t>
    <phoneticPr fontId="1" type="noConversion"/>
  </si>
  <si>
    <t>error</t>
    <phoneticPr fontId="1" type="noConversion"/>
  </si>
  <si>
    <r>
      <rPr>
        <sz val="12"/>
        <color theme="1"/>
        <rFont val="新細明體"/>
        <family val="2"/>
        <charset val="136"/>
      </rPr>
      <t>摘要輸出</t>
    </r>
  </si>
  <si>
    <r>
      <rPr>
        <sz val="12"/>
        <color theme="1"/>
        <rFont val="新細明體"/>
        <family val="2"/>
        <charset val="136"/>
      </rPr>
      <t>迴歸統計</t>
    </r>
  </si>
  <si>
    <r>
      <t xml:space="preserve">R </t>
    </r>
    <r>
      <rPr>
        <sz val="12"/>
        <color theme="1"/>
        <rFont val="新細明體"/>
        <family val="2"/>
        <charset val="136"/>
      </rPr>
      <t>的倍數</t>
    </r>
  </si>
  <si>
    <r>
      <t xml:space="preserve">R </t>
    </r>
    <r>
      <rPr>
        <sz val="12"/>
        <color theme="1"/>
        <rFont val="新細明體"/>
        <family val="2"/>
        <charset val="136"/>
      </rPr>
      <t>平方</t>
    </r>
  </si>
  <si>
    <r>
      <rPr>
        <sz val="12"/>
        <color theme="1"/>
        <rFont val="新細明體"/>
        <family val="2"/>
        <charset val="136"/>
      </rPr>
      <t>調整的</t>
    </r>
    <r>
      <rPr>
        <sz val="12"/>
        <color theme="1"/>
        <rFont val="Calibri"/>
        <family val="2"/>
      </rPr>
      <t xml:space="preserve"> R </t>
    </r>
    <r>
      <rPr>
        <sz val="12"/>
        <color theme="1"/>
        <rFont val="新細明體"/>
        <family val="2"/>
        <charset val="136"/>
      </rPr>
      <t>平方</t>
    </r>
  </si>
  <si>
    <r>
      <rPr>
        <sz val="12"/>
        <color theme="1"/>
        <rFont val="新細明體"/>
        <family val="2"/>
        <charset val="136"/>
      </rPr>
      <t>標準誤</t>
    </r>
  </si>
  <si>
    <r>
      <rPr>
        <sz val="12"/>
        <color theme="1"/>
        <rFont val="新細明體"/>
        <family val="2"/>
        <charset val="136"/>
      </rPr>
      <t>觀察值個數</t>
    </r>
  </si>
  <si>
    <r>
      <rPr>
        <sz val="12"/>
        <color theme="1"/>
        <rFont val="新細明體"/>
        <family val="2"/>
        <charset val="136"/>
      </rPr>
      <t>係數</t>
    </r>
  </si>
  <si>
    <r>
      <rPr>
        <sz val="12"/>
        <color theme="1"/>
        <rFont val="新細明體"/>
        <family val="2"/>
        <charset val="136"/>
      </rPr>
      <t>截距</t>
    </r>
  </si>
  <si>
    <r>
      <t xml:space="preserve">X </t>
    </r>
    <r>
      <rPr>
        <sz val="12"/>
        <color theme="1"/>
        <rFont val="新細明體"/>
        <family val="2"/>
        <charset val="136"/>
      </rPr>
      <t>變數</t>
    </r>
    <r>
      <rPr>
        <sz val="12"/>
        <color theme="1"/>
        <rFont val="Calibri"/>
        <family val="2"/>
      </rPr>
      <t xml:space="preserve"> 1</t>
    </r>
  </si>
  <si>
    <t>Abs.
% Error</t>
    <phoneticPr fontId="1" type="noConversion"/>
  </si>
  <si>
    <t>seasonal factor</t>
    <phoneticPr fontId="1" type="noConversion"/>
  </si>
  <si>
    <t>estimates seasonal factor</t>
    <phoneticPr fontId="1" type="noConversion"/>
  </si>
  <si>
    <t>seasonal forecast revenue</t>
    <phoneticPr fontId="1" type="noConversion"/>
  </si>
  <si>
    <t>Abs.%  Error</t>
    <phoneticPr fontId="1" type="noConversion"/>
  </si>
  <si>
    <t>TS_max =</t>
    <phoneticPr fontId="1" type="noConversion"/>
  </si>
  <si>
    <t>TS_min =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</si>
</sst>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7">
    <numFmt numFmtId="44" formatCode="_-&quot;$&quot;* #,##0.00_-;\-&quot;$&quot;* #,##0.00_-;_-&quot;$&quot;* &quot;-&quot;??_-;_-@_-"/>
    <numFmt numFmtId="43" formatCode="_-* #,##0.00_-;\-* #,##0.00_-;_-* &quot;-&quot;??_-;_-@_-"/>
    <numFmt numFmtId="176" formatCode="#,##0.0000"/>
    <numFmt numFmtId="177" formatCode="#,##0.00_ "/>
    <numFmt numFmtId="178" formatCode="0.0E+00"/>
    <numFmt numFmtId="179" formatCode="0.000E+00"/>
    <numFmt numFmtId="180" formatCode="#,##0_ "/>
    <numFmt numFmtId="181" formatCode="#,##0.00000"/>
    <numFmt numFmtId="182" formatCode="#,##0.000"/>
    <numFmt numFmtId="183" formatCode="0.00000"/>
    <numFmt numFmtId="184" formatCode="0.0000"/>
    <numFmt numFmtId="185" formatCode="0.0"/>
    <numFmt numFmtId="186" formatCode="0.000"/>
    <numFmt numFmtId="187" formatCode="0.000%"/>
    <numFmt numFmtId="188" formatCode="0.00000000"/>
    <numFmt numFmtId="189" formatCode="#,##0.0"/>
    <numFmt numFmtId="190" formatCode="_-* #,##0.0_-;\-* #,##0.0_-;_-* &quot;-&quot;??_-;_-@_-"/>
  </numFmts>
  <fonts count="36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Calibri"/>
      <family val="2"/>
    </font>
    <font>
      <sz val="10"/>
      <color theme="1"/>
      <name val="Calibri"/>
      <family val="2"/>
    </font>
    <font>
      <sz val="12"/>
      <color theme="1"/>
      <name val="新細明體"/>
      <family val="2"/>
      <charset val="136"/>
      <scheme val="minor"/>
    </font>
    <font>
      <vertAlign val="subscript"/>
      <sz val="12"/>
      <color theme="1"/>
      <name val="Calibri"/>
      <family val="2"/>
    </font>
    <font>
      <sz val="10"/>
      <name val="Arial"/>
      <family val="2"/>
    </font>
    <font>
      <sz val="12"/>
      <name val="Calibri"/>
      <family val="2"/>
    </font>
    <font>
      <vertAlign val="subscript"/>
      <sz val="12"/>
      <name val="Calibri"/>
      <family val="2"/>
    </font>
    <font>
      <sz val="12"/>
      <color theme="1"/>
      <name val="臺灣道路體 1.0 Regular"/>
      <family val="2"/>
      <charset val="136"/>
    </font>
    <font>
      <sz val="12"/>
      <color rgb="FFFF0000"/>
      <name val="Calibri"/>
      <family val="1"/>
      <charset val="136"/>
    </font>
    <font>
      <sz val="12"/>
      <color rgb="FFFF0000"/>
      <name val="新細明體"/>
      <family val="1"/>
      <charset val="136"/>
    </font>
    <font>
      <sz val="12"/>
      <color rgb="FFFF0000"/>
      <name val="細明體"/>
      <family val="2"/>
      <charset val="136"/>
    </font>
    <font>
      <sz val="12"/>
      <color rgb="FFFF0000"/>
      <name val="Calibri"/>
      <family val="2"/>
    </font>
    <font>
      <sz val="12"/>
      <color theme="1"/>
      <name val="Calibri "/>
      <family val="2"/>
    </font>
    <font>
      <sz val="12"/>
      <color theme="5" tint="-0.249977111117893"/>
      <name val="Calibri"/>
      <family val="2"/>
    </font>
    <font>
      <sz val="12"/>
      <color theme="5" tint="-0.249977111117893"/>
      <name val="新細明體"/>
      <family val="2"/>
      <charset val="136"/>
      <scheme val="minor"/>
    </font>
    <font>
      <sz val="12"/>
      <color theme="1"/>
      <name val="新細明體"/>
      <family val="2"/>
      <charset val="136"/>
    </font>
    <font>
      <sz val="12"/>
      <color indexed="8"/>
      <name val="新細明體"/>
      <family val="1"/>
      <scheme val="minor"/>
    </font>
    <font>
      <sz val="12"/>
      <name val="新細明體"/>
      <family val="1"/>
    </font>
    <font>
      <sz val="12"/>
      <color indexed="9"/>
      <name val="新細明體"/>
      <family val="1"/>
      <scheme val="minor"/>
    </font>
    <font>
      <sz val="12"/>
      <color rgb="FF9C6500"/>
      <name val="新細明體"/>
      <family val="1"/>
      <scheme val="minor"/>
    </font>
    <font>
      <b/>
      <sz val="12"/>
      <color indexed="8"/>
      <name val="新細明體"/>
      <family val="1"/>
      <scheme val="minor"/>
    </font>
    <font>
      <sz val="12"/>
      <color rgb="FF006100"/>
      <name val="新細明體"/>
      <family val="1"/>
      <scheme val="minor"/>
    </font>
    <font>
      <b/>
      <sz val="12"/>
      <color rgb="FFFA7D00"/>
      <name val="新細明體"/>
      <family val="1"/>
      <scheme val="minor"/>
    </font>
    <font>
      <sz val="12"/>
      <color rgb="FFFA7D00"/>
      <name val="新細明體"/>
      <family val="1"/>
      <scheme val="minor"/>
    </font>
    <font>
      <i/>
      <sz val="12"/>
      <color rgb="FF7F7F7F"/>
      <name val="新細明體"/>
      <family val="1"/>
      <scheme val="minor"/>
    </font>
    <font>
      <b/>
      <sz val="18"/>
      <color theme="3"/>
      <name val="新細明體"/>
      <family val="1"/>
    </font>
    <font>
      <b/>
      <sz val="15"/>
      <color theme="3"/>
      <name val="新細明體"/>
      <family val="1"/>
      <scheme val="minor"/>
    </font>
    <font>
      <b/>
      <sz val="13"/>
      <color theme="3"/>
      <name val="新細明體"/>
      <family val="1"/>
      <scheme val="minor"/>
    </font>
    <font>
      <b/>
      <sz val="11"/>
      <color theme="3"/>
      <name val="新細明體"/>
      <family val="1"/>
      <scheme val="minor"/>
    </font>
    <font>
      <sz val="12"/>
      <color rgb="FF3F3F76"/>
      <name val="新細明體"/>
      <family val="1"/>
      <scheme val="minor"/>
    </font>
    <font>
      <b/>
      <sz val="12"/>
      <color rgb="FF3F3F3F"/>
      <name val="新細明體"/>
      <family val="1"/>
      <scheme val="minor"/>
    </font>
    <font>
      <b/>
      <sz val="12"/>
      <color indexed="9"/>
      <name val="新細明體"/>
      <family val="1"/>
      <scheme val="minor"/>
    </font>
    <font>
      <sz val="12"/>
      <color rgb="FF9C0006"/>
      <name val="新細明體"/>
      <family val="1"/>
      <scheme val="minor"/>
    </font>
    <font>
      <sz val="12"/>
      <color indexed="10"/>
      <name val="新細明體"/>
      <family val="1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theme="4" tint="0.79995117038483843"/>
        <bgColor indexed="64"/>
      </patternFill>
    </fill>
    <fill>
      <patternFill patternType="solid">
        <fgColor theme="5" tint="0.79995117038483843"/>
        <bgColor indexed="64"/>
      </patternFill>
    </fill>
    <fill>
      <patternFill patternType="solid">
        <fgColor theme="6" tint="0.79995117038483843"/>
        <bgColor indexed="64"/>
      </patternFill>
    </fill>
    <fill>
      <patternFill patternType="solid">
        <fgColor theme="7" tint="0.79995117038483843"/>
        <bgColor indexed="64"/>
      </patternFill>
    </fill>
    <fill>
      <patternFill patternType="solid">
        <fgColor theme="8" tint="0.79995117038483843"/>
        <bgColor indexed="64"/>
      </patternFill>
    </fill>
    <fill>
      <patternFill patternType="solid">
        <fgColor theme="9" tint="0.79995117038483843"/>
        <bgColor indexed="64"/>
      </patternFill>
    </fill>
    <fill>
      <patternFill patternType="solid">
        <fgColor theme="4" tint="0.59996337778862885"/>
        <bgColor indexed="64"/>
      </patternFill>
    </fill>
    <fill>
      <patternFill patternType="solid">
        <fgColor theme="5" tint="0.59996337778862885"/>
        <bgColor indexed="64"/>
      </patternFill>
    </fill>
    <fill>
      <patternFill patternType="solid">
        <fgColor theme="6" tint="0.59996337778862885"/>
        <bgColor indexed="64"/>
      </patternFill>
    </fill>
    <fill>
      <patternFill patternType="solid">
        <fgColor theme="7" tint="0.59996337778862885"/>
        <bgColor indexed="64"/>
      </patternFill>
    </fill>
    <fill>
      <patternFill patternType="solid">
        <fgColor theme="8" tint="0.59996337778862885"/>
        <bgColor indexed="64"/>
      </patternFill>
    </fill>
    <fill>
      <patternFill patternType="solid">
        <fgColor theme="9" tint="0.599963377788628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</fills>
  <borders count="45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double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 style="medium">
        <color rgb="FFCCCCCC"/>
      </right>
      <top/>
      <bottom/>
      <diagonal/>
    </border>
    <border>
      <left style="medium">
        <color rgb="FFCCCCCC"/>
      </left>
      <right/>
      <top style="medium">
        <color rgb="FFCCCCCC"/>
      </top>
      <bottom style="double">
        <color rgb="FF000000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theme="1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rgb="FFCCCCCC"/>
      </left>
      <right/>
      <top/>
      <bottom style="medium">
        <color auto="1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auto="1"/>
      </bottom>
      <diagonal/>
    </border>
    <border>
      <left style="medium">
        <color rgb="FFCCCCCC"/>
      </left>
      <right/>
      <top/>
      <bottom/>
      <diagonal/>
    </border>
    <border>
      <left style="medium">
        <color rgb="FFCCCCCC"/>
      </left>
      <right/>
      <top style="medium">
        <color rgb="FFCCCCCC"/>
      </top>
      <bottom style="medium">
        <color theme="1"/>
      </bottom>
      <diagonal/>
    </border>
    <border>
      <left style="medium">
        <color rgb="FFCCCCCC"/>
      </left>
      <right/>
      <top style="medium">
        <color rgb="FFCCCCCC"/>
      </top>
      <bottom style="medium">
        <color indexed="64"/>
      </bottom>
      <diagonal/>
    </border>
    <border>
      <left style="medium">
        <color rgb="FFCCCCCC"/>
      </left>
      <right/>
      <top/>
      <bottom style="medium">
        <color rgb="FFCCCCCC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auto="1"/>
      </top>
      <bottom/>
      <diagonal/>
    </border>
    <border>
      <left style="medium">
        <color rgb="FFCCCCCC"/>
      </left>
      <right style="medium">
        <color rgb="FFCCCCCC"/>
      </right>
      <top style="medium">
        <color auto="1"/>
      </top>
      <bottom style="medium">
        <color rgb="FFCCCCCC"/>
      </bottom>
      <diagonal/>
    </border>
    <border>
      <left style="medium">
        <color rgb="FFCCCCCC"/>
      </left>
      <right/>
      <top style="medium">
        <color auto="1"/>
      </top>
      <bottom style="medium">
        <color rgb="FFCCCCCC"/>
      </bottom>
      <diagonal/>
    </border>
    <border>
      <left style="medium">
        <color theme="2" tint="-9.9948118533890809E-2"/>
      </left>
      <right/>
      <top style="double">
        <color rgb="FF000000"/>
      </top>
      <bottom style="medium">
        <color rgb="FFCCCCCC"/>
      </bottom>
      <diagonal/>
    </border>
    <border>
      <left style="thin">
        <color theme="2" tint="-9.985656300546282E-2"/>
      </left>
      <right style="thin">
        <color theme="2" tint="-9.985656300546282E-2"/>
      </right>
      <top/>
      <bottom style="double">
        <color auto="1"/>
      </bottom>
      <diagonal/>
    </border>
    <border>
      <left style="thin">
        <color theme="2" tint="-9.985656300546282E-2"/>
      </left>
      <right style="thin">
        <color theme="2" tint="-9.985656300546282E-2"/>
      </right>
      <top style="medium">
        <color rgb="FFCCCCCC"/>
      </top>
      <bottom style="double">
        <color auto="1"/>
      </bottom>
      <diagonal/>
    </border>
    <border>
      <left style="thin">
        <color theme="2" tint="-9.985656300546282E-2"/>
      </left>
      <right style="thin">
        <color theme="2" tint="-9.985656300546282E-2"/>
      </right>
      <top style="medium">
        <color rgb="FFCCCCCC"/>
      </top>
      <bottom style="double">
        <color rgb="FF000000"/>
      </bottom>
      <diagonal/>
    </border>
    <border>
      <left style="medium">
        <color theme="2" tint="-9.9978637043366805E-2"/>
      </left>
      <right style="medium">
        <color theme="2" tint="-9.9978637043366805E-2"/>
      </right>
      <top style="medium">
        <color theme="2" tint="-9.9978637043366805E-2"/>
      </top>
      <bottom style="double">
        <color indexed="64"/>
      </bottom>
      <diagonal/>
    </border>
    <border>
      <left style="medium">
        <color theme="2" tint="-9.9978637043366805E-2"/>
      </left>
      <right style="medium">
        <color theme="2" tint="-9.9978637043366805E-2"/>
      </right>
      <top/>
      <bottom style="medium">
        <color theme="2" tint="-9.9978637043366805E-2"/>
      </bottom>
      <diagonal/>
    </border>
    <border>
      <left style="medium">
        <color theme="2" tint="-9.9978637043366805E-2"/>
      </left>
      <right style="medium">
        <color theme="2" tint="-9.9978637043366805E-2"/>
      </right>
      <top style="medium">
        <color theme="2" tint="-9.9978637043366805E-2"/>
      </top>
      <bottom style="medium">
        <color theme="2" tint="-9.9978637043366805E-2"/>
      </bottom>
      <diagonal/>
    </border>
    <border>
      <left style="medium">
        <color theme="2" tint="-9.9978637043366805E-2"/>
      </left>
      <right style="medium">
        <color theme="2" tint="-9.9978637043366805E-2"/>
      </right>
      <top style="medium">
        <color theme="2" tint="-9.9978637043366805E-2"/>
      </top>
      <bottom style="medium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theme="4" tint="0.49995422223578601"/>
      </bottom>
      <diagonal/>
    </border>
  </borders>
  <cellStyleXfs count="49">
    <xf numFmtId="0" fontId="0" fillId="0" borderId="0">
      <alignment vertical="center"/>
    </xf>
    <xf numFmtId="43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6" fillId="0" borderId="0"/>
    <xf numFmtId="0" fontId="18" fillId="0" borderId="0">
      <alignment vertical="center"/>
    </xf>
    <xf numFmtId="0" fontId="18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18" fillId="0" borderId="0">
      <alignment vertical="center"/>
    </xf>
    <xf numFmtId="0" fontId="19" fillId="0" borderId="0"/>
    <xf numFmtId="0" fontId="21" fillId="26" borderId="0" applyNumberFormat="0" applyBorder="0" applyAlignment="0" applyProtection="0">
      <alignment vertical="center"/>
    </xf>
    <xf numFmtId="0" fontId="22" fillId="0" borderId="43" applyNumberFormat="0" applyFill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4" fillId="28" borderId="38" applyNumberFormat="0" applyAlignment="0" applyProtection="0">
      <alignment vertical="center"/>
    </xf>
    <xf numFmtId="0" fontId="25" fillId="0" borderId="40" applyNumberFormat="0" applyFill="0" applyAlignment="0" applyProtection="0">
      <alignment vertical="center"/>
    </xf>
    <xf numFmtId="0" fontId="18" fillId="6" borderId="42" applyNumberFormat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8" fillId="0" borderId="36" applyNumberFormat="0" applyFill="0" applyAlignment="0" applyProtection="0">
      <alignment vertical="center"/>
    </xf>
    <xf numFmtId="0" fontId="29" fillId="0" borderId="44" applyNumberFormat="0" applyFill="0" applyAlignment="0" applyProtection="0">
      <alignment vertical="center"/>
    </xf>
    <xf numFmtId="0" fontId="30" fillId="0" borderId="37" applyNumberFormat="0" applyFill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7" borderId="38" applyNumberFormat="0" applyAlignment="0" applyProtection="0">
      <alignment vertical="center"/>
    </xf>
    <xf numFmtId="0" fontId="32" fillId="28" borderId="39" applyNumberFormat="0" applyAlignment="0" applyProtection="0">
      <alignment vertical="center"/>
    </xf>
    <xf numFmtId="0" fontId="33" fillId="35" borderId="41" applyNumberFormat="0" applyAlignment="0" applyProtection="0">
      <alignment vertical="center"/>
    </xf>
    <xf numFmtId="0" fontId="34" fillId="36" borderId="0" applyNumberFormat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</cellStyleXfs>
  <cellXfs count="225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1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3" fontId="3" fillId="0" borderId="2" xfId="0" applyNumberFormat="1" applyFont="1" applyBorder="1" applyAlignment="1">
      <alignment horizontal="left" wrapText="1"/>
    </xf>
    <xf numFmtId="0" fontId="2" fillId="0" borderId="3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left" vertical="center" wrapText="1"/>
    </xf>
    <xf numFmtId="3" fontId="3" fillId="0" borderId="4" xfId="0" applyNumberFormat="1" applyFont="1" applyBorder="1" applyAlignment="1">
      <alignment horizontal="left" wrapText="1"/>
    </xf>
    <xf numFmtId="0" fontId="2" fillId="0" borderId="0" xfId="0" applyFont="1" applyAlignment="1">
      <alignment horizontal="left" vertical="center" wrapText="1"/>
    </xf>
    <xf numFmtId="3" fontId="3" fillId="0" borderId="0" xfId="0" applyNumberFormat="1" applyFont="1" applyAlignment="1">
      <alignment horizontal="left" wrapText="1"/>
    </xf>
    <xf numFmtId="0" fontId="2" fillId="0" borderId="6" xfId="0" applyFont="1" applyBorder="1" applyAlignment="1">
      <alignment horizontal="left" vertical="center" wrapText="1"/>
    </xf>
    <xf numFmtId="3" fontId="3" fillId="0" borderId="9" xfId="0" applyNumberFormat="1" applyFont="1" applyBorder="1" applyAlignment="1">
      <alignment horizontal="left" wrapText="1"/>
    </xf>
    <xf numFmtId="0" fontId="2" fillId="0" borderId="9" xfId="0" applyFont="1" applyBorder="1" applyAlignment="1">
      <alignment horizontal="left" vertical="center" wrapText="1"/>
    </xf>
    <xf numFmtId="3" fontId="2" fillId="0" borderId="0" xfId="0" applyNumberFormat="1" applyFont="1" applyAlignment="1">
      <alignment horizontal="left" vertical="center" wrapText="1"/>
    </xf>
    <xf numFmtId="3" fontId="2" fillId="0" borderId="0" xfId="0" applyNumberFormat="1" applyFont="1" applyAlignment="1">
      <alignment horizontal="left" wrapText="1"/>
    </xf>
    <xf numFmtId="3" fontId="2" fillId="0" borderId="2" xfId="0" applyNumberFormat="1" applyFont="1" applyBorder="1" applyAlignment="1">
      <alignment horizontal="right" vertical="center" wrapText="1"/>
    </xf>
    <xf numFmtId="3" fontId="2" fillId="0" borderId="5" xfId="0" applyNumberFormat="1" applyFont="1" applyBorder="1" applyAlignment="1">
      <alignment horizontal="right" vertical="center" wrapText="1"/>
    </xf>
    <xf numFmtId="3" fontId="2" fillId="0" borderId="2" xfId="0" applyNumberFormat="1" applyFont="1" applyBorder="1" applyAlignment="1">
      <alignment horizontal="right" wrapText="1"/>
    </xf>
    <xf numFmtId="3" fontId="2" fillId="0" borderId="10" xfId="0" applyNumberFormat="1" applyFont="1" applyBorder="1" applyAlignment="1">
      <alignment horizontal="right" vertical="center" wrapText="1"/>
    </xf>
    <xf numFmtId="3" fontId="2" fillId="0" borderId="9" xfId="0" applyNumberFormat="1" applyFont="1" applyBorder="1" applyAlignment="1">
      <alignment horizontal="right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0" fillId="0" borderId="11" xfId="0" applyBorder="1">
      <alignment vertical="center"/>
    </xf>
    <xf numFmtId="0" fontId="0" fillId="0" borderId="12" xfId="0" applyBorder="1" applyAlignment="1">
      <alignment horizontal="center" vertical="center"/>
    </xf>
    <xf numFmtId="0" fontId="0" fillId="0" borderId="12" xfId="0" applyBorder="1" applyAlignment="1">
      <alignment horizontal="centerContinuous" vertical="center"/>
    </xf>
    <xf numFmtId="0" fontId="0" fillId="0" borderId="0" xfId="0" pivotButton="1">
      <alignment vertical="center"/>
    </xf>
    <xf numFmtId="0" fontId="0" fillId="0" borderId="0" xfId="0" applyAlignment="1">
      <alignment horizontal="left" vertical="center"/>
    </xf>
    <xf numFmtId="3" fontId="2" fillId="0" borderId="0" xfId="0" applyNumberFormat="1" applyFont="1" applyAlignment="1">
      <alignment horizontal="right" vertical="center" wrapText="1"/>
    </xf>
    <xf numFmtId="3" fontId="2" fillId="0" borderId="0" xfId="0" applyNumberFormat="1" applyFont="1" applyAlignment="1">
      <alignment horizontal="right" wrapText="1"/>
    </xf>
    <xf numFmtId="176" fontId="2" fillId="0" borderId="0" xfId="0" applyNumberFormat="1" applyFont="1" applyAlignment="1">
      <alignment horizontal="right" vertical="center" wrapText="1"/>
    </xf>
    <xf numFmtId="177" fontId="2" fillId="0" borderId="0" xfId="0" applyNumberFormat="1" applyFont="1">
      <alignment vertical="center"/>
    </xf>
    <xf numFmtId="179" fontId="2" fillId="0" borderId="0" xfId="0" applyNumberFormat="1" applyFont="1">
      <alignment vertical="center"/>
    </xf>
    <xf numFmtId="10" fontId="2" fillId="0" borderId="0" xfId="3" applyNumberFormat="1" applyFont="1">
      <alignment vertical="center"/>
    </xf>
    <xf numFmtId="2" fontId="2" fillId="0" borderId="0" xfId="0" applyNumberFormat="1" applyFont="1">
      <alignment vertical="center"/>
    </xf>
    <xf numFmtId="43" fontId="2" fillId="0" borderId="0" xfId="1" applyFont="1">
      <alignment vertical="center"/>
    </xf>
    <xf numFmtId="178" fontId="2" fillId="0" borderId="0" xfId="1" applyNumberFormat="1" applyFont="1">
      <alignment vertical="center"/>
    </xf>
    <xf numFmtId="179" fontId="2" fillId="0" borderId="11" xfId="0" applyNumberFormat="1" applyFont="1" applyBorder="1">
      <alignment vertical="center"/>
    </xf>
    <xf numFmtId="10" fontId="2" fillId="0" borderId="11" xfId="3" applyNumberFormat="1" applyFont="1" applyBorder="1">
      <alignment vertical="center"/>
    </xf>
    <xf numFmtId="178" fontId="2" fillId="0" borderId="11" xfId="1" applyNumberFormat="1" applyFont="1" applyBorder="1">
      <alignment vertical="center"/>
    </xf>
    <xf numFmtId="2" fontId="2" fillId="0" borderId="11" xfId="0" applyNumberFormat="1" applyFont="1" applyBorder="1">
      <alignment vertical="center"/>
    </xf>
    <xf numFmtId="0" fontId="2" fillId="0" borderId="14" xfId="0" applyFont="1" applyBorder="1" applyAlignment="1">
      <alignment horizontal="left" vertical="center" wrapText="1"/>
    </xf>
    <xf numFmtId="0" fontId="2" fillId="0" borderId="0" xfId="0" applyFont="1" applyAlignment="1">
      <alignment horizontal="right" vertical="center"/>
    </xf>
    <xf numFmtId="43" fontId="2" fillId="0" borderId="0" xfId="1" applyFont="1" applyAlignment="1">
      <alignment horizontal="right" vertical="center"/>
    </xf>
    <xf numFmtId="43" fontId="2" fillId="0" borderId="11" xfId="1" applyFont="1" applyBorder="1" applyAlignment="1">
      <alignment horizontal="right" vertical="center"/>
    </xf>
    <xf numFmtId="177" fontId="2" fillId="0" borderId="0" xfId="2" applyNumberFormat="1" applyFont="1">
      <alignment vertical="center"/>
    </xf>
    <xf numFmtId="177" fontId="2" fillId="0" borderId="0" xfId="1" applyNumberFormat="1" applyFont="1" applyAlignment="1">
      <alignment vertical="center"/>
    </xf>
    <xf numFmtId="177" fontId="2" fillId="0" borderId="11" xfId="0" applyNumberFormat="1" applyFont="1" applyBorder="1">
      <alignment vertical="center"/>
    </xf>
    <xf numFmtId="180" fontId="2" fillId="0" borderId="2" xfId="0" applyNumberFormat="1" applyFont="1" applyBorder="1" applyAlignment="1">
      <alignment horizontal="right" vertical="center" wrapText="1"/>
    </xf>
    <xf numFmtId="180" fontId="2" fillId="0" borderId="0" xfId="0" applyNumberFormat="1" applyFont="1" applyAlignment="1">
      <alignment horizontal="right" vertical="center" wrapText="1"/>
    </xf>
    <xf numFmtId="180" fontId="2" fillId="0" borderId="5" xfId="0" applyNumberFormat="1" applyFont="1" applyBorder="1" applyAlignment="1">
      <alignment horizontal="right" vertical="center" wrapText="1"/>
    </xf>
    <xf numFmtId="180" fontId="2" fillId="0" borderId="2" xfId="0" applyNumberFormat="1" applyFont="1" applyBorder="1" applyAlignment="1">
      <alignment horizontal="right" wrapText="1"/>
    </xf>
    <xf numFmtId="180" fontId="2" fillId="0" borderId="10" xfId="0" applyNumberFormat="1" applyFont="1" applyBorder="1" applyAlignment="1">
      <alignment horizontal="right" vertical="center" wrapText="1"/>
    </xf>
    <xf numFmtId="180" fontId="2" fillId="0" borderId="13" xfId="0" applyNumberFormat="1" applyFont="1" applyBorder="1" applyAlignment="1">
      <alignment horizontal="right" vertical="center" wrapText="1"/>
    </xf>
    <xf numFmtId="180" fontId="2" fillId="0" borderId="14" xfId="0" applyNumberFormat="1" applyFont="1" applyBorder="1" applyAlignment="1">
      <alignment horizontal="right" vertical="center" wrapText="1"/>
    </xf>
    <xf numFmtId="180" fontId="2" fillId="0" borderId="11" xfId="0" applyNumberFormat="1" applyFont="1" applyBorder="1" applyAlignment="1">
      <alignment horizontal="right" vertical="center" wrapText="1"/>
    </xf>
    <xf numFmtId="180" fontId="2" fillId="0" borderId="9" xfId="0" applyNumberFormat="1" applyFont="1" applyBorder="1" applyAlignment="1">
      <alignment horizontal="right" vertical="center" wrapText="1"/>
    </xf>
    <xf numFmtId="0" fontId="9" fillId="0" borderId="0" xfId="0" applyFont="1">
      <alignment vertical="center"/>
    </xf>
    <xf numFmtId="0" fontId="2" fillId="0" borderId="0" xfId="0" quotePrefix="1" applyFont="1" applyAlignment="1">
      <alignment horizontal="right" vertical="center"/>
    </xf>
    <xf numFmtId="3" fontId="2" fillId="0" borderId="7" xfId="0" applyNumberFormat="1" applyFont="1" applyBorder="1" applyAlignment="1">
      <alignment horizontal="right" vertical="center" wrapText="1"/>
    </xf>
    <xf numFmtId="181" fontId="2" fillId="0" borderId="7" xfId="0" applyNumberFormat="1" applyFont="1" applyBorder="1" applyAlignment="1">
      <alignment horizontal="right" vertical="center" wrapText="1"/>
    </xf>
    <xf numFmtId="182" fontId="2" fillId="0" borderId="0" xfId="0" applyNumberFormat="1" applyFont="1">
      <alignment vertical="center"/>
    </xf>
    <xf numFmtId="182" fontId="2" fillId="0" borderId="7" xfId="0" applyNumberFormat="1" applyFont="1" applyBorder="1" applyAlignment="1">
      <alignment horizontal="right" vertical="center" wrapText="1"/>
    </xf>
    <xf numFmtId="4" fontId="2" fillId="0" borderId="7" xfId="0" applyNumberFormat="1" applyFont="1" applyBorder="1" applyAlignment="1">
      <alignment horizontal="right" vertical="center" wrapText="1"/>
    </xf>
    <xf numFmtId="183" fontId="2" fillId="0" borderId="2" xfId="0" applyNumberFormat="1" applyFont="1" applyBorder="1" applyAlignment="1">
      <alignment horizontal="right" vertical="center" wrapText="1"/>
    </xf>
    <xf numFmtId="3" fontId="2" fillId="0" borderId="15" xfId="0" applyNumberFormat="1" applyFont="1" applyBorder="1" applyAlignment="1">
      <alignment horizontal="right" vertical="center" wrapText="1"/>
    </xf>
    <xf numFmtId="3" fontId="2" fillId="0" borderId="7" xfId="0" applyNumberFormat="1" applyFont="1" applyBorder="1" applyAlignment="1">
      <alignment horizontal="right" wrapText="1"/>
    </xf>
    <xf numFmtId="3" fontId="2" fillId="0" borderId="16" xfId="0" applyNumberFormat="1" applyFont="1" applyBorder="1" applyAlignment="1">
      <alignment horizontal="right" vertical="center" wrapText="1"/>
    </xf>
    <xf numFmtId="3" fontId="2" fillId="0" borderId="17" xfId="0" applyNumberFormat="1" applyFont="1" applyBorder="1" applyAlignment="1">
      <alignment horizontal="right" vertical="center" wrapText="1"/>
    </xf>
    <xf numFmtId="181" fontId="2" fillId="0" borderId="14" xfId="0" applyNumberFormat="1" applyFont="1" applyBorder="1" applyAlignment="1">
      <alignment horizontal="right" vertical="center" wrapText="1"/>
    </xf>
    <xf numFmtId="182" fontId="2" fillId="0" borderId="11" xfId="0" applyNumberFormat="1" applyFont="1" applyBorder="1">
      <alignment vertical="center"/>
    </xf>
    <xf numFmtId="182" fontId="2" fillId="0" borderId="17" xfId="0" applyNumberFormat="1" applyFont="1" applyBorder="1" applyAlignment="1">
      <alignment horizontal="right" vertical="center" wrapText="1"/>
    </xf>
    <xf numFmtId="181" fontId="2" fillId="0" borderId="17" xfId="0" applyNumberFormat="1" applyFont="1" applyBorder="1" applyAlignment="1">
      <alignment horizontal="right" vertical="center" wrapText="1"/>
    </xf>
    <xf numFmtId="183" fontId="2" fillId="0" borderId="14" xfId="0" applyNumberFormat="1" applyFont="1" applyBorder="1" applyAlignment="1">
      <alignment horizontal="right" vertical="center" wrapText="1"/>
    </xf>
    <xf numFmtId="3" fontId="2" fillId="0" borderId="18" xfId="0" applyNumberFormat="1" applyFont="1" applyBorder="1" applyAlignment="1">
      <alignment horizontal="right" vertical="center" wrapText="1"/>
    </xf>
    <xf numFmtId="181" fontId="2" fillId="0" borderId="18" xfId="0" applyNumberFormat="1" applyFont="1" applyBorder="1" applyAlignment="1">
      <alignment horizontal="right" vertical="center" wrapText="1"/>
    </xf>
    <xf numFmtId="182" fontId="2" fillId="0" borderId="18" xfId="0" applyNumberFormat="1" applyFont="1" applyBorder="1" applyAlignment="1">
      <alignment horizontal="right" vertical="center" wrapText="1"/>
    </xf>
    <xf numFmtId="4" fontId="2" fillId="0" borderId="18" xfId="0" applyNumberFormat="1" applyFont="1" applyBorder="1" applyAlignment="1">
      <alignment horizontal="right" vertical="center" wrapText="1"/>
    </xf>
    <xf numFmtId="183" fontId="2" fillId="0" borderId="9" xfId="0" applyNumberFormat="1" applyFont="1" applyBorder="1" applyAlignment="1">
      <alignment horizontal="right" vertical="center" wrapText="1"/>
    </xf>
    <xf numFmtId="0" fontId="14" fillId="3" borderId="21" xfId="0" applyFont="1" applyFill="1" applyBorder="1">
      <alignment vertical="center"/>
    </xf>
    <xf numFmtId="0" fontId="14" fillId="0" borderId="22" xfId="0" applyFont="1" applyBorder="1">
      <alignment vertical="center"/>
    </xf>
    <xf numFmtId="0" fontId="14" fillId="3" borderId="23" xfId="0" applyFont="1" applyFill="1" applyBorder="1">
      <alignment vertical="center"/>
    </xf>
    <xf numFmtId="0" fontId="14" fillId="0" borderId="24" xfId="0" applyFont="1" applyBorder="1">
      <alignment vertical="center"/>
    </xf>
    <xf numFmtId="181" fontId="2" fillId="0" borderId="13" xfId="0" applyNumberFormat="1" applyFont="1" applyBorder="1" applyAlignment="1">
      <alignment horizontal="right" vertical="center" wrapText="1"/>
    </xf>
    <xf numFmtId="0" fontId="0" fillId="0" borderId="15" xfId="0" applyBorder="1">
      <alignment vertical="center"/>
    </xf>
    <xf numFmtId="43" fontId="2" fillId="0" borderId="0" xfId="1" applyFont="1" applyFill="1">
      <alignment vertical="center"/>
    </xf>
    <xf numFmtId="177" fontId="2" fillId="0" borderId="0" xfId="1" applyNumberFormat="1" applyFont="1" applyFill="1" applyAlignment="1">
      <alignment vertical="center"/>
    </xf>
    <xf numFmtId="177" fontId="7" fillId="0" borderId="0" xfId="1" applyNumberFormat="1" applyFont="1" applyFill="1" applyAlignment="1">
      <alignment vertical="center"/>
    </xf>
    <xf numFmtId="177" fontId="2" fillId="0" borderId="0" xfId="2" applyNumberFormat="1" applyFont="1" applyFill="1">
      <alignment vertical="center"/>
    </xf>
    <xf numFmtId="0" fontId="2" fillId="4" borderId="4" xfId="0" applyFont="1" applyFill="1" applyBorder="1" applyAlignment="1">
      <alignment horizontal="left" vertical="center" wrapText="1"/>
    </xf>
    <xf numFmtId="0" fontId="2" fillId="0" borderId="26" xfId="0" applyFont="1" applyBorder="1" applyAlignment="1">
      <alignment horizontal="left" vertical="center" wrapText="1"/>
    </xf>
    <xf numFmtId="3" fontId="2" fillId="0" borderId="27" xfId="0" applyNumberFormat="1" applyFont="1" applyBorder="1" applyAlignment="1">
      <alignment horizontal="right" vertical="center" wrapText="1"/>
    </xf>
    <xf numFmtId="181" fontId="2" fillId="0" borderId="27" xfId="0" applyNumberFormat="1" applyFont="1" applyBorder="1" applyAlignment="1">
      <alignment horizontal="right" vertical="center" wrapText="1"/>
    </xf>
    <xf numFmtId="182" fontId="2" fillId="0" borderId="25" xfId="0" applyNumberFormat="1" applyFont="1" applyBorder="1">
      <alignment vertical="center"/>
    </xf>
    <xf numFmtId="182" fontId="2" fillId="0" borderId="27" xfId="0" applyNumberFormat="1" applyFont="1" applyBorder="1" applyAlignment="1">
      <alignment horizontal="right" vertical="center" wrapText="1"/>
    </xf>
    <xf numFmtId="4" fontId="2" fillId="0" borderId="27" xfId="0" applyNumberFormat="1" applyFont="1" applyBorder="1" applyAlignment="1">
      <alignment horizontal="right" vertical="center" wrapText="1"/>
    </xf>
    <xf numFmtId="183" fontId="2" fillId="0" borderId="26" xfId="0" applyNumberFormat="1" applyFont="1" applyBorder="1" applyAlignment="1">
      <alignment horizontal="right" vertical="center" wrapText="1"/>
    </xf>
    <xf numFmtId="10" fontId="2" fillId="0" borderId="27" xfId="3" applyNumberFormat="1" applyFont="1" applyBorder="1" applyAlignment="1">
      <alignment horizontal="right" vertical="center" wrapText="1"/>
    </xf>
    <xf numFmtId="10" fontId="2" fillId="0" borderId="7" xfId="3" applyNumberFormat="1" applyFont="1" applyBorder="1" applyAlignment="1">
      <alignment horizontal="right" vertical="center" wrapText="1"/>
    </xf>
    <xf numFmtId="10" fontId="2" fillId="0" borderId="17" xfId="3" applyNumberFormat="1" applyFont="1" applyBorder="1" applyAlignment="1">
      <alignment horizontal="right" vertical="center" wrapText="1"/>
    </xf>
    <xf numFmtId="10" fontId="2" fillId="0" borderId="18" xfId="3" applyNumberFormat="1" applyFont="1" applyBorder="1" applyAlignment="1">
      <alignment horizontal="right" vertical="center" wrapText="1"/>
    </xf>
    <xf numFmtId="0" fontId="15" fillId="0" borderId="6" xfId="0" applyFont="1" applyBorder="1" applyAlignment="1">
      <alignment horizontal="left" vertical="center" wrapText="1"/>
    </xf>
    <xf numFmtId="0" fontId="16" fillId="0" borderId="0" xfId="0" applyFont="1">
      <alignment vertical="center"/>
    </xf>
    <xf numFmtId="0" fontId="7" fillId="5" borderId="6" xfId="0" applyFont="1" applyFill="1" applyBorder="1" applyAlignment="1">
      <alignment horizontal="left" vertical="center" wrapText="1"/>
    </xf>
    <xf numFmtId="0" fontId="2" fillId="5" borderId="6" xfId="0" applyFont="1" applyFill="1" applyBorder="1" applyAlignment="1">
      <alignment horizontal="left" vertical="center" wrapText="1"/>
    </xf>
    <xf numFmtId="0" fontId="15" fillId="4" borderId="4" xfId="0" applyFont="1" applyFill="1" applyBorder="1" applyAlignment="1">
      <alignment horizontal="left" vertical="center" wrapText="1"/>
    </xf>
    <xf numFmtId="10" fontId="2" fillId="0" borderId="0" xfId="3" applyNumberFormat="1" applyFont="1" applyBorder="1" applyAlignment="1">
      <alignment horizontal="right" vertical="center" wrapText="1"/>
    </xf>
    <xf numFmtId="10" fontId="2" fillId="0" borderId="0" xfId="3" applyNumberFormat="1" applyFont="1" applyBorder="1" applyAlignment="1">
      <alignment horizontal="left" vertical="center" wrapText="1" indent="2"/>
    </xf>
    <xf numFmtId="0" fontId="2" fillId="0" borderId="0" xfId="0" applyFont="1" applyAlignment="1">
      <alignment horizontal="left" vertical="center"/>
    </xf>
    <xf numFmtId="0" fontId="2" fillId="0" borderId="20" xfId="0" applyFont="1" applyBorder="1">
      <alignment vertical="center"/>
    </xf>
    <xf numFmtId="0" fontId="2" fillId="0" borderId="24" xfId="0" applyFont="1" applyBorder="1">
      <alignment vertical="center"/>
    </xf>
    <xf numFmtId="0" fontId="2" fillId="0" borderId="28" xfId="0" applyFont="1" applyBorder="1">
      <alignment vertical="center"/>
    </xf>
    <xf numFmtId="0" fontId="2" fillId="0" borderId="12" xfId="0" applyFont="1" applyBorder="1" applyAlignment="1">
      <alignment horizontal="centerContinuous" vertical="center"/>
    </xf>
    <xf numFmtId="0" fontId="2" fillId="0" borderId="11" xfId="0" applyFont="1" applyBorder="1">
      <alignment vertical="center"/>
    </xf>
    <xf numFmtId="0" fontId="2" fillId="0" borderId="12" xfId="0" applyFont="1" applyBorder="1" applyAlignment="1">
      <alignment horizontal="center" vertical="center"/>
    </xf>
    <xf numFmtId="0" fontId="2" fillId="3" borderId="19" xfId="0" applyFont="1" applyFill="1" applyBorder="1">
      <alignment vertical="center"/>
    </xf>
    <xf numFmtId="0" fontId="2" fillId="3" borderId="23" xfId="0" applyFont="1" applyFill="1" applyBorder="1">
      <alignment vertical="center"/>
    </xf>
    <xf numFmtId="4" fontId="2" fillId="0" borderId="14" xfId="0" applyNumberFormat="1" applyFont="1" applyBorder="1" applyAlignment="1">
      <alignment horizontal="right" vertical="center" wrapText="1"/>
    </xf>
    <xf numFmtId="184" fontId="2" fillId="0" borderId="0" xfId="0" applyNumberFormat="1" applyFont="1">
      <alignment vertical="center"/>
    </xf>
    <xf numFmtId="3" fontId="2" fillId="0" borderId="0" xfId="0" applyNumberFormat="1" applyFont="1">
      <alignment vertical="center"/>
    </xf>
    <xf numFmtId="184" fontId="2" fillId="0" borderId="11" xfId="0" applyNumberFormat="1" applyFont="1" applyBorder="1">
      <alignment vertical="center"/>
    </xf>
    <xf numFmtId="3" fontId="2" fillId="0" borderId="11" xfId="0" applyNumberFormat="1" applyFont="1" applyBorder="1">
      <alignment vertical="center"/>
    </xf>
    <xf numFmtId="10" fontId="2" fillId="0" borderId="11" xfId="3" applyNumberFormat="1" applyFont="1" applyBorder="1" applyAlignment="1">
      <alignment horizontal="right" vertical="center" wrapText="1"/>
    </xf>
    <xf numFmtId="10" fontId="2" fillId="0" borderId="11" xfId="3" applyNumberFormat="1" applyFont="1" applyBorder="1" applyAlignment="1">
      <alignment horizontal="left" vertical="center" wrapText="1" indent="2"/>
    </xf>
    <xf numFmtId="2" fontId="2" fillId="4" borderId="11" xfId="0" applyNumberFormat="1" applyFont="1" applyFill="1" applyBorder="1">
      <alignment vertical="center"/>
    </xf>
    <xf numFmtId="184" fontId="2" fillId="4" borderId="11" xfId="0" applyNumberFormat="1" applyFont="1" applyFill="1" applyBorder="1">
      <alignment vertical="center"/>
    </xf>
    <xf numFmtId="0" fontId="2" fillId="4" borderId="11" xfId="0" applyFont="1" applyFill="1" applyBorder="1">
      <alignment vertical="center"/>
    </xf>
    <xf numFmtId="0" fontId="2" fillId="4" borderId="11" xfId="0" applyFont="1" applyFill="1" applyBorder="1" applyAlignment="1">
      <alignment horizontal="left" vertical="center" wrapText="1"/>
    </xf>
    <xf numFmtId="0" fontId="2" fillId="4" borderId="11" xfId="0" applyFont="1" applyFill="1" applyBorder="1" applyAlignment="1">
      <alignment horizontal="center" vertical="center" wrapText="1"/>
    </xf>
    <xf numFmtId="3" fontId="2" fillId="4" borderId="11" xfId="0" applyNumberFormat="1" applyFont="1" applyFill="1" applyBorder="1" applyAlignment="1">
      <alignment horizontal="right" vertical="center" wrapText="1"/>
    </xf>
    <xf numFmtId="2" fontId="2" fillId="0" borderId="25" xfId="0" applyNumberFormat="1" applyFont="1" applyBorder="1">
      <alignment vertical="center"/>
    </xf>
    <xf numFmtId="184" fontId="2" fillId="0" borderId="25" xfId="0" applyNumberFormat="1" applyFont="1" applyBorder="1">
      <alignment vertical="center"/>
    </xf>
    <xf numFmtId="0" fontId="2" fillId="0" borderId="25" xfId="0" applyFont="1" applyBorder="1">
      <alignment vertical="center"/>
    </xf>
    <xf numFmtId="3" fontId="2" fillId="0" borderId="25" xfId="0" applyNumberFormat="1" applyFont="1" applyBorder="1">
      <alignment vertical="center"/>
    </xf>
    <xf numFmtId="10" fontId="2" fillId="0" borderId="25" xfId="3" applyNumberFormat="1" applyFont="1" applyBorder="1" applyAlignment="1">
      <alignment horizontal="right" vertical="center" wrapText="1"/>
    </xf>
    <xf numFmtId="10" fontId="2" fillId="0" borderId="25" xfId="3" applyNumberFormat="1" applyFont="1" applyBorder="1" applyAlignment="1">
      <alignment horizontal="left" vertical="center" wrapText="1" indent="2"/>
    </xf>
    <xf numFmtId="0" fontId="2" fillId="0" borderId="29" xfId="0" applyFont="1" applyBorder="1" applyAlignment="1">
      <alignment horizontal="left" vertical="center" wrapText="1"/>
    </xf>
    <xf numFmtId="0" fontId="2" fillId="0" borderId="29" xfId="0" applyFont="1" applyBorder="1">
      <alignment vertical="center"/>
    </xf>
    <xf numFmtId="0" fontId="2" fillId="0" borderId="30" xfId="0" applyFont="1" applyBorder="1" applyAlignment="1">
      <alignment horizontal="left" vertical="center" wrapText="1"/>
    </xf>
    <xf numFmtId="0" fontId="2" fillId="0" borderId="31" xfId="0" applyFont="1" applyBorder="1" applyAlignment="1">
      <alignment horizontal="left" vertical="center" wrapText="1"/>
    </xf>
    <xf numFmtId="0" fontId="2" fillId="0" borderId="32" xfId="0" applyFont="1" applyBorder="1" applyAlignment="1">
      <alignment horizontal="left" vertical="center" wrapText="1"/>
    </xf>
    <xf numFmtId="0" fontId="15" fillId="0" borderId="32" xfId="0" applyFont="1" applyBorder="1" applyAlignment="1">
      <alignment horizontal="left" vertical="center" wrapText="1"/>
    </xf>
    <xf numFmtId="0" fontId="2" fillId="0" borderId="32" xfId="0" applyFont="1" applyBorder="1">
      <alignment vertical="center"/>
    </xf>
    <xf numFmtId="0" fontId="2" fillId="5" borderId="32" xfId="0" applyFont="1" applyFill="1" applyBorder="1" applyAlignment="1">
      <alignment horizontal="left" vertical="center" wrapText="1"/>
    </xf>
    <xf numFmtId="0" fontId="2" fillId="4" borderId="33" xfId="0" applyFont="1" applyFill="1" applyBorder="1">
      <alignment vertical="center"/>
    </xf>
    <xf numFmtId="0" fontId="15" fillId="4" borderId="33" xfId="0" applyFont="1" applyFill="1" applyBorder="1">
      <alignment vertical="center"/>
    </xf>
    <xf numFmtId="0" fontId="2" fillId="4" borderId="33" xfId="0" applyFont="1" applyFill="1" applyBorder="1" applyAlignment="1">
      <alignment horizontal="left" vertical="center" wrapText="1"/>
    </xf>
    <xf numFmtId="0" fontId="2" fillId="4" borderId="33" xfId="0" applyFont="1" applyFill="1" applyBorder="1" applyAlignment="1">
      <alignment horizontal="center" vertical="center" wrapText="1"/>
    </xf>
    <xf numFmtId="3" fontId="2" fillId="4" borderId="33" xfId="0" applyNumberFormat="1" applyFont="1" applyFill="1" applyBorder="1" applyAlignment="1">
      <alignment horizontal="right" vertical="center" wrapText="1"/>
    </xf>
    <xf numFmtId="0" fontId="2" fillId="0" borderId="34" xfId="0" applyFont="1" applyBorder="1">
      <alignment vertical="center"/>
    </xf>
    <xf numFmtId="185" fontId="15" fillId="0" borderId="34" xfId="0" applyNumberFormat="1" applyFont="1" applyBorder="1">
      <alignment vertical="center"/>
    </xf>
    <xf numFmtId="3" fontId="2" fillId="0" borderId="34" xfId="0" applyNumberFormat="1" applyFont="1" applyBorder="1">
      <alignment vertical="center"/>
    </xf>
    <xf numFmtId="10" fontId="2" fillId="0" borderId="34" xfId="3" applyNumberFormat="1" applyFont="1" applyBorder="1" applyAlignment="1">
      <alignment horizontal="right" vertical="center" wrapText="1"/>
    </xf>
    <xf numFmtId="10" fontId="2" fillId="0" borderId="34" xfId="3" applyNumberFormat="1" applyFont="1" applyBorder="1" applyAlignment="1">
      <alignment horizontal="left" vertical="center" wrapText="1" indent="2"/>
    </xf>
    <xf numFmtId="186" fontId="2" fillId="0" borderId="34" xfId="0" applyNumberFormat="1" applyFont="1" applyBorder="1">
      <alignment vertical="center"/>
    </xf>
    <xf numFmtId="0" fontId="2" fillId="0" borderId="0" xfId="0" applyFont="1" applyAlignment="1">
      <alignment horizontal="center" vertical="center"/>
    </xf>
    <xf numFmtId="186" fontId="2" fillId="0" borderId="0" xfId="0" applyNumberFormat="1" applyFont="1">
      <alignment vertical="center"/>
    </xf>
    <xf numFmtId="0" fontId="2" fillId="0" borderId="35" xfId="0" applyFont="1" applyBorder="1">
      <alignment vertical="center"/>
    </xf>
    <xf numFmtId="185" fontId="15" fillId="0" borderId="35" xfId="0" applyNumberFormat="1" applyFont="1" applyBorder="1">
      <alignment vertical="center"/>
    </xf>
    <xf numFmtId="3" fontId="2" fillId="0" borderId="35" xfId="0" applyNumberFormat="1" applyFont="1" applyBorder="1">
      <alignment vertical="center"/>
    </xf>
    <xf numFmtId="10" fontId="2" fillId="0" borderId="35" xfId="3" applyNumberFormat="1" applyFont="1" applyBorder="1" applyAlignment="1">
      <alignment horizontal="right" vertical="center" wrapText="1"/>
    </xf>
    <xf numFmtId="10" fontId="2" fillId="0" borderId="35" xfId="3" applyNumberFormat="1" applyFont="1" applyBorder="1" applyAlignment="1">
      <alignment horizontal="left" vertical="center" wrapText="1" indent="2"/>
    </xf>
    <xf numFmtId="186" fontId="2" fillId="0" borderId="35" xfId="0" applyNumberFormat="1" applyFont="1" applyBorder="1">
      <alignment vertical="center"/>
    </xf>
    <xf numFmtId="0" fontId="2" fillId="0" borderId="33" xfId="0" applyFont="1" applyBorder="1">
      <alignment vertical="center"/>
    </xf>
    <xf numFmtId="185" fontId="15" fillId="0" borderId="33" xfId="0" applyNumberFormat="1" applyFont="1" applyBorder="1">
      <alignment vertical="center"/>
    </xf>
    <xf numFmtId="3" fontId="2" fillId="0" borderId="33" xfId="0" applyNumberFormat="1" applyFont="1" applyBorder="1">
      <alignment vertical="center"/>
    </xf>
    <xf numFmtId="10" fontId="2" fillId="0" borderId="33" xfId="3" applyNumberFormat="1" applyFont="1" applyBorder="1" applyAlignment="1">
      <alignment horizontal="right" vertical="center" wrapText="1"/>
    </xf>
    <xf numFmtId="10" fontId="2" fillId="0" borderId="33" xfId="3" applyNumberFormat="1" applyFont="1" applyBorder="1" applyAlignment="1">
      <alignment horizontal="left" vertical="center" wrapText="1" indent="2"/>
    </xf>
    <xf numFmtId="186" fontId="2" fillId="0" borderId="33" xfId="0" applyNumberFormat="1" applyFont="1" applyBorder="1">
      <alignment vertical="center"/>
    </xf>
    <xf numFmtId="0" fontId="2" fillId="0" borderId="0" xfId="0" applyFont="1" applyAlignment="1">
      <alignment horizontal="centerContinuous" vertical="center"/>
    </xf>
    <xf numFmtId="0" fontId="15" fillId="0" borderId="29" xfId="0" applyFont="1" applyBorder="1" applyAlignment="1">
      <alignment horizontal="left" vertical="center" wrapText="1"/>
    </xf>
    <xf numFmtId="0" fontId="15" fillId="4" borderId="11" xfId="0" applyFont="1" applyFill="1" applyBorder="1">
      <alignment vertical="center"/>
    </xf>
    <xf numFmtId="0" fontId="15" fillId="0" borderId="0" xfId="0" applyFont="1">
      <alignment vertical="center"/>
    </xf>
    <xf numFmtId="0" fontId="2" fillId="5" borderId="30" xfId="0" applyFont="1" applyFill="1" applyBorder="1" applyAlignment="1">
      <alignment horizontal="left" vertical="center" wrapText="1"/>
    </xf>
    <xf numFmtId="0" fontId="2" fillId="5" borderId="31" xfId="0" applyFont="1" applyFill="1" applyBorder="1" applyAlignment="1">
      <alignment horizontal="left" vertical="center" wrapText="1"/>
    </xf>
    <xf numFmtId="186" fontId="2" fillId="0" borderId="11" xfId="0" applyNumberFormat="1" applyFont="1" applyBorder="1">
      <alignment vertical="center"/>
    </xf>
    <xf numFmtId="186" fontId="2" fillId="0" borderId="25" xfId="0" applyNumberFormat="1" applyFont="1" applyBorder="1">
      <alignment vertical="center"/>
    </xf>
    <xf numFmtId="2" fontId="2" fillId="0" borderId="34" xfId="0" applyNumberFormat="1" applyFont="1" applyBorder="1">
      <alignment vertical="center"/>
    </xf>
    <xf numFmtId="2" fontId="2" fillId="0" borderId="35" xfId="0" applyNumberFormat="1" applyFont="1" applyBorder="1">
      <alignment vertical="center"/>
    </xf>
    <xf numFmtId="2" fontId="2" fillId="0" borderId="33" xfId="0" applyNumberFormat="1" applyFont="1" applyBorder="1">
      <alignment vertical="center"/>
    </xf>
    <xf numFmtId="179" fontId="2" fillId="0" borderId="0" xfId="0" applyNumberFormat="1" applyFont="1" applyAlignment="1">
      <alignment horizontal="right" vertical="center" wrapText="1"/>
    </xf>
    <xf numFmtId="179" fontId="2" fillId="0" borderId="11" xfId="0" applyNumberFormat="1" applyFont="1" applyBorder="1" applyAlignment="1">
      <alignment horizontal="right" vertical="center" wrapText="1"/>
    </xf>
    <xf numFmtId="179" fontId="2" fillId="0" borderId="25" xfId="0" applyNumberFormat="1" applyFont="1" applyBorder="1" applyAlignment="1">
      <alignment horizontal="right" vertical="center" wrapText="1"/>
    </xf>
    <xf numFmtId="187" fontId="2" fillId="0" borderId="0" xfId="0" applyNumberFormat="1" applyFont="1">
      <alignment vertical="center"/>
    </xf>
    <xf numFmtId="179" fontId="2" fillId="0" borderId="34" xfId="0" applyNumberFormat="1" applyFont="1" applyBorder="1" applyAlignment="1">
      <alignment horizontal="right" vertical="center" wrapText="1"/>
    </xf>
    <xf numFmtId="179" fontId="2" fillId="0" borderId="35" xfId="0" applyNumberFormat="1" applyFont="1" applyBorder="1" applyAlignment="1">
      <alignment horizontal="right" vertical="center" wrapText="1"/>
    </xf>
    <xf numFmtId="179" fontId="2" fillId="0" borderId="33" xfId="0" applyNumberFormat="1" applyFont="1" applyBorder="1" applyAlignment="1">
      <alignment horizontal="right" vertical="center" wrapText="1"/>
    </xf>
    <xf numFmtId="43" fontId="2" fillId="0" borderId="11" xfId="1" applyFont="1" applyBorder="1">
      <alignment vertical="center"/>
    </xf>
    <xf numFmtId="43" fontId="2" fillId="0" borderId="25" xfId="1" applyFont="1" applyBorder="1">
      <alignment vertical="center"/>
    </xf>
    <xf numFmtId="43" fontId="2" fillId="0" borderId="34" xfId="1" applyFont="1" applyBorder="1">
      <alignment vertical="center"/>
    </xf>
    <xf numFmtId="43" fontId="2" fillId="0" borderId="35" xfId="1" applyFont="1" applyBorder="1">
      <alignment vertical="center"/>
    </xf>
    <xf numFmtId="43" fontId="2" fillId="0" borderId="33" xfId="1" applyFont="1" applyBorder="1">
      <alignment vertical="center"/>
    </xf>
    <xf numFmtId="2" fontId="2" fillId="4" borderId="33" xfId="0" applyNumberFormat="1" applyFont="1" applyFill="1" applyBorder="1">
      <alignment vertical="center"/>
    </xf>
    <xf numFmtId="184" fontId="2" fillId="4" borderId="33" xfId="0" applyNumberFormat="1" applyFont="1" applyFill="1" applyBorder="1">
      <alignment vertical="center"/>
    </xf>
    <xf numFmtId="184" fontId="2" fillId="0" borderId="34" xfId="0" applyNumberFormat="1" applyFont="1" applyBorder="1">
      <alignment vertical="center"/>
    </xf>
    <xf numFmtId="184" fontId="2" fillId="0" borderId="35" xfId="0" applyNumberFormat="1" applyFont="1" applyBorder="1">
      <alignment vertical="center"/>
    </xf>
    <xf numFmtId="184" fontId="2" fillId="0" borderId="33" xfId="0" applyNumberFormat="1" applyFont="1" applyBorder="1">
      <alignment vertical="center"/>
    </xf>
    <xf numFmtId="188" fontId="2" fillId="0" borderId="34" xfId="0" applyNumberFormat="1" applyFont="1" applyBorder="1">
      <alignment vertical="center"/>
    </xf>
    <xf numFmtId="188" fontId="2" fillId="0" borderId="35" xfId="0" applyNumberFormat="1" applyFont="1" applyBorder="1">
      <alignment vertical="center"/>
    </xf>
    <xf numFmtId="188" fontId="2" fillId="0" borderId="33" xfId="0" applyNumberFormat="1" applyFont="1" applyBorder="1">
      <alignment vertical="center"/>
    </xf>
    <xf numFmtId="4" fontId="2" fillId="0" borderId="34" xfId="0" applyNumberFormat="1" applyFont="1" applyBorder="1">
      <alignment vertical="center"/>
    </xf>
    <xf numFmtId="4" fontId="2" fillId="0" borderId="35" xfId="0" applyNumberFormat="1" applyFont="1" applyBorder="1">
      <alignment vertical="center"/>
    </xf>
    <xf numFmtId="4" fontId="2" fillId="0" borderId="33" xfId="0" applyNumberFormat="1" applyFont="1" applyBorder="1">
      <alignment vertical="center"/>
    </xf>
    <xf numFmtId="2" fontId="2" fillId="4" borderId="4" xfId="0" applyNumberFormat="1" applyFont="1" applyFill="1" applyBorder="1" applyAlignment="1">
      <alignment horizontal="right" vertical="center" wrapText="1"/>
    </xf>
    <xf numFmtId="2" fontId="2" fillId="0" borderId="27" xfId="0" applyNumberFormat="1" applyFont="1" applyBorder="1" applyAlignment="1">
      <alignment horizontal="right" vertical="center" wrapText="1"/>
    </xf>
    <xf numFmtId="2" fontId="2" fillId="0" borderId="7" xfId="0" applyNumberFormat="1" applyFont="1" applyBorder="1" applyAlignment="1">
      <alignment horizontal="right" vertical="center" wrapText="1"/>
    </xf>
    <xf numFmtId="2" fontId="2" fillId="0" borderId="17" xfId="0" applyNumberFormat="1" applyFont="1" applyBorder="1" applyAlignment="1">
      <alignment horizontal="right" vertical="center" wrapText="1"/>
    </xf>
    <xf numFmtId="2" fontId="2" fillId="0" borderId="18" xfId="0" applyNumberFormat="1" applyFont="1" applyBorder="1" applyAlignment="1">
      <alignment horizontal="right" vertical="center" wrapText="1"/>
    </xf>
    <xf numFmtId="184" fontId="2" fillId="0" borderId="27" xfId="0" applyNumberFormat="1" applyFont="1" applyBorder="1" applyAlignment="1">
      <alignment horizontal="right" vertical="center" wrapText="1"/>
    </xf>
    <xf numFmtId="184" fontId="2" fillId="0" borderId="7" xfId="0" applyNumberFormat="1" applyFont="1" applyBorder="1" applyAlignment="1">
      <alignment horizontal="right" vertical="center" wrapText="1"/>
    </xf>
    <xf numFmtId="184" fontId="2" fillId="0" borderId="17" xfId="0" applyNumberFormat="1" applyFont="1" applyBorder="1" applyAlignment="1">
      <alignment horizontal="right" vertical="center" wrapText="1"/>
    </xf>
    <xf numFmtId="184" fontId="2" fillId="0" borderId="18" xfId="0" applyNumberFormat="1" applyFont="1" applyBorder="1" applyAlignment="1">
      <alignment horizontal="right" vertical="center" wrapText="1"/>
    </xf>
    <xf numFmtId="184" fontId="2" fillId="4" borderId="4" xfId="0" applyNumberFormat="1" applyFont="1" applyFill="1" applyBorder="1" applyAlignment="1">
      <alignment horizontal="right" vertical="center" wrapText="1"/>
    </xf>
    <xf numFmtId="190" fontId="15" fillId="0" borderId="0" xfId="1" applyNumberFormat="1" applyFont="1">
      <alignment vertical="center"/>
    </xf>
    <xf numFmtId="190" fontId="15" fillId="0" borderId="11" xfId="1" applyNumberFormat="1" applyFont="1" applyBorder="1">
      <alignment vertical="center"/>
    </xf>
    <xf numFmtId="190" fontId="15" fillId="0" borderId="25" xfId="1" applyNumberFormat="1" applyFont="1" applyBorder="1">
      <alignment vertical="center"/>
    </xf>
    <xf numFmtId="189" fontId="15" fillId="0" borderId="0" xfId="0" applyNumberFormat="1" applyFont="1" applyAlignment="1">
      <alignment horizontal="right" vertical="center" wrapText="1"/>
    </xf>
    <xf numFmtId="189" fontId="15" fillId="2" borderId="0" xfId="0" applyNumberFormat="1" applyFont="1" applyFill="1" applyAlignment="1">
      <alignment horizontal="right" vertical="center" wrapText="1"/>
    </xf>
    <xf numFmtId="189" fontId="15" fillId="0" borderId="27" xfId="0" applyNumberFormat="1" applyFont="1" applyBorder="1" applyAlignment="1">
      <alignment horizontal="right" vertical="center" wrapText="1"/>
    </xf>
    <xf numFmtId="189" fontId="15" fillId="0" borderId="7" xfId="0" applyNumberFormat="1" applyFont="1" applyBorder="1" applyAlignment="1">
      <alignment horizontal="right" vertical="center" wrapText="1"/>
    </xf>
    <xf numFmtId="189" fontId="15" fillId="0" borderId="17" xfId="0" applyNumberFormat="1" applyFont="1" applyBorder="1" applyAlignment="1">
      <alignment horizontal="right" vertical="center" wrapText="1"/>
    </xf>
    <xf numFmtId="189" fontId="15" fillId="0" borderId="18" xfId="0" applyNumberFormat="1" applyFont="1" applyBorder="1" applyAlignment="1">
      <alignment horizontal="right" vertical="center" wrapText="1"/>
    </xf>
    <xf numFmtId="0" fontId="14" fillId="3" borderId="19" xfId="0" applyFont="1" applyFill="1" applyBorder="1">
      <alignment vertical="center"/>
    </xf>
    <xf numFmtId="0" fontId="14" fillId="0" borderId="20" xfId="0" applyFont="1" applyBorder="1">
      <alignment vertical="center"/>
    </xf>
    <xf numFmtId="3" fontId="10" fillId="0" borderId="0" xfId="0" applyNumberFormat="1" applyFont="1" applyAlignment="1">
      <alignment horizontal="center" vertical="center" wrapText="1"/>
    </xf>
  </cellXfs>
  <cellStyles count="49">
    <cellStyle name="20% - 輔色1 2" xfId="6" xr:uid="{9216E0D5-DAFB-4E4C-BA86-C21E7298253C}"/>
    <cellStyle name="20% - 輔色2 2" xfId="7" xr:uid="{264006F6-AC9C-4DA5-A59E-FA971BA16DB6}"/>
    <cellStyle name="20% - 輔色3 2" xfId="8" xr:uid="{3D459FA4-D09E-4AE3-9AA3-566EF06E23F8}"/>
    <cellStyle name="20% - 輔色4 2" xfId="9" xr:uid="{4E8BC46D-16F0-416D-87FF-7928BE57A1A9}"/>
    <cellStyle name="20% - 輔色5 2" xfId="10" xr:uid="{FCBE666B-EC3D-4519-909C-669418DDF2F9}"/>
    <cellStyle name="20% - 輔色6 2" xfId="11" xr:uid="{E0FCDCFB-BC7E-4E4F-8E2F-9854783A9A19}"/>
    <cellStyle name="40% - 輔色1 2" xfId="12" xr:uid="{A9F2B677-C70C-426E-8DD6-5FB827B9C956}"/>
    <cellStyle name="40% - 輔色2 2" xfId="13" xr:uid="{3674A06F-C8DD-4B0E-8A61-466F8BD8DF0F}"/>
    <cellStyle name="40% - 輔色3 2" xfId="14" xr:uid="{0E243EE0-9824-4817-9B5A-87BF7B244222}"/>
    <cellStyle name="40% - 輔色4 2" xfId="15" xr:uid="{B97ED2D1-1C63-43A0-9583-AD50D860335D}"/>
    <cellStyle name="40% - 輔色5 2" xfId="16" xr:uid="{DEC4519D-036D-45D9-ACC9-D8BB549C9633}"/>
    <cellStyle name="40% - 輔色6 2" xfId="17" xr:uid="{B34F49E1-E774-416C-967D-F52BFA04678E}"/>
    <cellStyle name="60% - 輔色1 2" xfId="18" xr:uid="{64389475-4406-4898-879B-576A2474EF0A}"/>
    <cellStyle name="60% - 輔色2 2" xfId="19" xr:uid="{299E6102-0568-42F5-968E-D680C7659F60}"/>
    <cellStyle name="60% - 輔色3 2" xfId="20" xr:uid="{69B7612E-4A63-4E1C-8E8B-4B3C09987C35}"/>
    <cellStyle name="60% - 輔色4 2" xfId="21" xr:uid="{7F24A1C8-2E3F-48C2-8DF9-FA87FACA32A0}"/>
    <cellStyle name="60% - 輔色5 2" xfId="22" xr:uid="{500F65B0-7C94-47BB-8624-28E4A46A8E05}"/>
    <cellStyle name="60% - 輔色6 2" xfId="23" xr:uid="{76D1AEEA-5211-4092-AC13-3318E2B1E009}"/>
    <cellStyle name="Normal 2" xfId="4" xr:uid="{A543F7A8-80C5-4E5F-97D2-009EE171DA12}"/>
    <cellStyle name="一般" xfId="0" builtinId="0"/>
    <cellStyle name="一般 2" xfId="24" xr:uid="{4917C0C1-3830-4638-8745-92C25F991761}"/>
    <cellStyle name="一般 3" xfId="25" xr:uid="{A5684F26-E61E-450F-98DF-245CAE839C0A}"/>
    <cellStyle name="一般 4" xfId="5" xr:uid="{5D069283-CC04-4559-8D44-2CBF61A67D70}"/>
    <cellStyle name="千分位" xfId="1" builtinId="3"/>
    <cellStyle name="中等 2" xfId="26" xr:uid="{951E3056-FD02-49B8-B3D3-CCA24BE5FD47}"/>
    <cellStyle name="合計 2" xfId="27" xr:uid="{B6AA2313-B8B5-4C76-9241-6221337BC3FA}"/>
    <cellStyle name="好 2" xfId="28" xr:uid="{A62BFA9A-2FD8-4511-90C7-2500B529D3FC}"/>
    <cellStyle name="百分比" xfId="3" builtinId="5"/>
    <cellStyle name="計算方式 2" xfId="29" xr:uid="{6D49BF97-6C12-437E-A11C-CD5D603B08CE}"/>
    <cellStyle name="貨幣" xfId="2" builtinId="4"/>
    <cellStyle name="連結的儲存格 2" xfId="30" xr:uid="{9F7FDDF5-5C41-475E-BACA-32C6564FBA48}"/>
    <cellStyle name="備註 2" xfId="31" xr:uid="{0E991A1E-B88F-49EC-B1F8-370E9991AAED}"/>
    <cellStyle name="說明文字 2" xfId="32" xr:uid="{72B6A35D-C5D4-4DFE-8FD6-E41029EF6A09}"/>
    <cellStyle name="輔色1 2" xfId="33" xr:uid="{497C6176-28C2-41E2-A216-B7C833BEB188}"/>
    <cellStyle name="輔色2 2" xfId="34" xr:uid="{D4F53A87-D461-466C-AD3A-7B3CF0B7A7BC}"/>
    <cellStyle name="輔色3 2" xfId="35" xr:uid="{420E7C9B-10A1-49BA-9CDB-B27983C776D8}"/>
    <cellStyle name="輔色4 2" xfId="36" xr:uid="{8BD041EA-F991-4BC5-9037-0E4C4A969574}"/>
    <cellStyle name="輔色5 2" xfId="37" xr:uid="{0A80C73F-FF70-4989-9B96-336EB1D941F0}"/>
    <cellStyle name="輔色6 2" xfId="38" xr:uid="{2FB4C516-D323-442D-B4DF-A61E8470EFCA}"/>
    <cellStyle name="標題 1 2" xfId="40" xr:uid="{96E33653-4E8B-4312-961B-2E7D15D1DF85}"/>
    <cellStyle name="標題 2 2" xfId="41" xr:uid="{F6E3DC61-DB4E-49F9-9600-70DA53F57A19}"/>
    <cellStyle name="標題 3 2" xfId="42" xr:uid="{C4C68634-13CC-43CE-8DD5-9A1FE04FBE5C}"/>
    <cellStyle name="標題 4 2" xfId="43" xr:uid="{655B3D60-5CB2-4099-9A56-C43D45533460}"/>
    <cellStyle name="標題 5" xfId="39" xr:uid="{A0A8532E-1815-410E-97C9-B79868F2BF52}"/>
    <cellStyle name="輸入 2" xfId="44" xr:uid="{EB69D135-4D6E-4BA9-979F-772EEF168833}"/>
    <cellStyle name="輸出 2" xfId="45" xr:uid="{37FC4728-23DC-429A-8E0B-89366C00D355}"/>
    <cellStyle name="檢查儲存格 2" xfId="46" xr:uid="{6910235B-4CD8-49DA-976B-95A934459584}"/>
    <cellStyle name="壞 2" xfId="47" xr:uid="{E68BD433-71B1-4E1B-8E71-6478D0290A2C}"/>
    <cellStyle name="警告文字 2" xfId="48" xr:uid="{7F83BB38-D2E4-44C6-B82D-441DBDC7BD0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07/relationships/slicerCache" Target="slicerCaches/slicerCache1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microsoft.com/office/2007/relationships/slicerCache" Target="slicerCaches/slicerCache2.xml"/><Relationship Id="rId1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[HW1-Forecast_group3.xlsx]CAL Monthly Sales!樞紐分析表2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'CAL Monthly Sales'!$H$1:$H$2</c:f>
              <c:strCache>
                <c:ptCount val="1"/>
                <c:pt idx="0">
                  <c:v>1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'CAL Monthly Sales'!$G$3:$G$9</c:f>
              <c:strCache>
                <c:ptCount val="6"/>
                <c:pt idx="0">
                  <c:v>2013</c:v>
                </c:pt>
                <c:pt idx="1">
                  <c:v>2014</c:v>
                </c:pt>
                <c:pt idx="2">
                  <c:v>2015</c:v>
                </c:pt>
                <c:pt idx="3">
                  <c:v>2016</c:v>
                </c:pt>
                <c:pt idx="4">
                  <c:v>2017</c:v>
                </c:pt>
                <c:pt idx="5">
                  <c:v>2018</c:v>
                </c:pt>
              </c:strCache>
            </c:strRef>
          </c:cat>
          <c:val>
            <c:numRef>
              <c:f>'CAL Monthly Sales'!$H$3:$H$9</c:f>
              <c:numCache>
                <c:formatCode>General</c:formatCode>
                <c:ptCount val="6"/>
                <c:pt idx="0">
                  <c:v>10564531</c:v>
                </c:pt>
                <c:pt idx="1">
                  <c:v>12044641</c:v>
                </c:pt>
                <c:pt idx="2">
                  <c:v>11611712</c:v>
                </c:pt>
                <c:pt idx="3">
                  <c:v>11558434</c:v>
                </c:pt>
                <c:pt idx="4">
                  <c:v>12616260</c:v>
                </c:pt>
                <c:pt idx="5">
                  <c:v>12672470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B97-40E5-9B49-A63D03EA9E1B}"/>
            </c:ext>
          </c:extLst>
        </c:ser>
        <c:ser>
          <c:idx val="1"/>
          <c:order val="1"/>
          <c:tx>
            <c:strRef>
              <c:f>'CAL Monthly Sales'!$I$1:$I$2</c:f>
              <c:strCache>
                <c:ptCount val="1"/>
                <c:pt idx="0">
                  <c:v>2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'CAL Monthly Sales'!$G$3:$G$9</c:f>
              <c:strCache>
                <c:ptCount val="6"/>
                <c:pt idx="0">
                  <c:v>2013</c:v>
                </c:pt>
                <c:pt idx="1">
                  <c:v>2014</c:v>
                </c:pt>
                <c:pt idx="2">
                  <c:v>2015</c:v>
                </c:pt>
                <c:pt idx="3">
                  <c:v>2016</c:v>
                </c:pt>
                <c:pt idx="4">
                  <c:v>2017</c:v>
                </c:pt>
                <c:pt idx="5">
                  <c:v>2018</c:v>
                </c:pt>
              </c:strCache>
            </c:strRef>
          </c:cat>
          <c:val>
            <c:numRef>
              <c:f>'CAL Monthly Sales'!$I$3:$I$9</c:f>
              <c:numCache>
                <c:formatCode>General</c:formatCode>
                <c:ptCount val="6"/>
                <c:pt idx="0">
                  <c:v>10754359</c:v>
                </c:pt>
                <c:pt idx="1">
                  <c:v>10570968</c:v>
                </c:pt>
                <c:pt idx="2">
                  <c:v>12852535</c:v>
                </c:pt>
                <c:pt idx="3">
                  <c:v>11876002</c:v>
                </c:pt>
                <c:pt idx="4">
                  <c:v>11010984</c:v>
                </c:pt>
                <c:pt idx="5">
                  <c:v>13134569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978-4BA5-B665-20C18F77B66C}"/>
            </c:ext>
          </c:extLst>
        </c:ser>
        <c:ser>
          <c:idx val="2"/>
          <c:order val="2"/>
          <c:tx>
            <c:strRef>
              <c:f>'CAL Monthly Sales'!$J$1:$J$2</c:f>
              <c:strCache>
                <c:ptCount val="1"/>
                <c:pt idx="0">
                  <c:v>3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'CAL Monthly Sales'!$G$3:$G$9</c:f>
              <c:strCache>
                <c:ptCount val="6"/>
                <c:pt idx="0">
                  <c:v>2013</c:v>
                </c:pt>
                <c:pt idx="1">
                  <c:v>2014</c:v>
                </c:pt>
                <c:pt idx="2">
                  <c:v>2015</c:v>
                </c:pt>
                <c:pt idx="3">
                  <c:v>2016</c:v>
                </c:pt>
                <c:pt idx="4">
                  <c:v>2017</c:v>
                </c:pt>
                <c:pt idx="5">
                  <c:v>2018</c:v>
                </c:pt>
              </c:strCache>
            </c:strRef>
          </c:cat>
          <c:val>
            <c:numRef>
              <c:f>'CAL Monthly Sales'!$J$3:$J$9</c:f>
              <c:numCache>
                <c:formatCode>General</c:formatCode>
                <c:ptCount val="6"/>
                <c:pt idx="0">
                  <c:v>11703372</c:v>
                </c:pt>
                <c:pt idx="1">
                  <c:v>12362021</c:v>
                </c:pt>
                <c:pt idx="2">
                  <c:v>12697303</c:v>
                </c:pt>
                <c:pt idx="3">
                  <c:v>11557051</c:v>
                </c:pt>
                <c:pt idx="4">
                  <c:v>12176888</c:v>
                </c:pt>
                <c:pt idx="5">
                  <c:v>13847806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978-4BA5-B665-20C18F77B66C}"/>
            </c:ext>
          </c:extLst>
        </c:ser>
        <c:ser>
          <c:idx val="3"/>
          <c:order val="3"/>
          <c:tx>
            <c:strRef>
              <c:f>'CAL Monthly Sales'!$K$1:$K$2</c:f>
              <c:strCache>
                <c:ptCount val="1"/>
                <c:pt idx="0">
                  <c:v>4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'CAL Monthly Sales'!$G$3:$G$9</c:f>
              <c:strCache>
                <c:ptCount val="6"/>
                <c:pt idx="0">
                  <c:v>2013</c:v>
                </c:pt>
                <c:pt idx="1">
                  <c:v>2014</c:v>
                </c:pt>
                <c:pt idx="2">
                  <c:v>2015</c:v>
                </c:pt>
                <c:pt idx="3">
                  <c:v>2016</c:v>
                </c:pt>
                <c:pt idx="4">
                  <c:v>2017</c:v>
                </c:pt>
                <c:pt idx="5">
                  <c:v>2018</c:v>
                </c:pt>
              </c:strCache>
            </c:strRef>
          </c:cat>
          <c:val>
            <c:numRef>
              <c:f>'CAL Monthly Sales'!$K$3:$K$9</c:f>
              <c:numCache>
                <c:formatCode>General</c:formatCode>
                <c:ptCount val="6"/>
                <c:pt idx="0">
                  <c:v>11446799</c:v>
                </c:pt>
                <c:pt idx="1">
                  <c:v>12354434</c:v>
                </c:pt>
                <c:pt idx="2">
                  <c:v>12125779</c:v>
                </c:pt>
                <c:pt idx="3">
                  <c:v>11295081</c:v>
                </c:pt>
                <c:pt idx="4">
                  <c:v>12669255</c:v>
                </c:pt>
                <c:pt idx="5">
                  <c:v>14058611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7978-4BA5-B665-20C18F77B66C}"/>
            </c:ext>
          </c:extLst>
        </c:ser>
        <c:ser>
          <c:idx val="4"/>
          <c:order val="4"/>
          <c:tx>
            <c:strRef>
              <c:f>'CAL Monthly Sales'!$L$1:$L$2</c:f>
              <c:strCache>
                <c:ptCount val="1"/>
                <c:pt idx="0">
                  <c:v>5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'CAL Monthly Sales'!$G$3:$G$9</c:f>
              <c:strCache>
                <c:ptCount val="6"/>
                <c:pt idx="0">
                  <c:v>2013</c:v>
                </c:pt>
                <c:pt idx="1">
                  <c:v>2014</c:v>
                </c:pt>
                <c:pt idx="2">
                  <c:v>2015</c:v>
                </c:pt>
                <c:pt idx="3">
                  <c:v>2016</c:v>
                </c:pt>
                <c:pt idx="4">
                  <c:v>2017</c:v>
                </c:pt>
                <c:pt idx="5">
                  <c:v>2018</c:v>
                </c:pt>
              </c:strCache>
            </c:strRef>
          </c:cat>
          <c:val>
            <c:numRef>
              <c:f>'CAL Monthly Sales'!$L$3:$L$9</c:f>
              <c:numCache>
                <c:formatCode>General</c:formatCode>
                <c:ptCount val="6"/>
                <c:pt idx="0">
                  <c:v>11059708</c:v>
                </c:pt>
                <c:pt idx="1">
                  <c:v>12402361</c:v>
                </c:pt>
                <c:pt idx="2">
                  <c:v>11853265</c:v>
                </c:pt>
                <c:pt idx="3">
                  <c:v>10948582</c:v>
                </c:pt>
                <c:pt idx="4">
                  <c:v>12734493</c:v>
                </c:pt>
                <c:pt idx="5">
                  <c:v>13209492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7978-4BA5-B665-20C18F77B66C}"/>
            </c:ext>
          </c:extLst>
        </c:ser>
        <c:ser>
          <c:idx val="5"/>
          <c:order val="5"/>
          <c:tx>
            <c:strRef>
              <c:f>'CAL Monthly Sales'!$M$1:$M$2</c:f>
              <c:strCache>
                <c:ptCount val="1"/>
                <c:pt idx="0">
                  <c:v>6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'CAL Monthly Sales'!$G$3:$G$9</c:f>
              <c:strCache>
                <c:ptCount val="6"/>
                <c:pt idx="0">
                  <c:v>2013</c:v>
                </c:pt>
                <c:pt idx="1">
                  <c:v>2014</c:v>
                </c:pt>
                <c:pt idx="2">
                  <c:v>2015</c:v>
                </c:pt>
                <c:pt idx="3">
                  <c:v>2016</c:v>
                </c:pt>
                <c:pt idx="4">
                  <c:v>2017</c:v>
                </c:pt>
                <c:pt idx="5">
                  <c:v>2018</c:v>
                </c:pt>
              </c:strCache>
            </c:strRef>
          </c:cat>
          <c:val>
            <c:numRef>
              <c:f>'CAL Monthly Sales'!$M$3:$M$9</c:f>
              <c:numCache>
                <c:formatCode>General</c:formatCode>
                <c:ptCount val="6"/>
                <c:pt idx="0">
                  <c:v>11693245</c:v>
                </c:pt>
                <c:pt idx="1">
                  <c:v>12529393</c:v>
                </c:pt>
                <c:pt idx="2">
                  <c:v>11638764</c:v>
                </c:pt>
                <c:pt idx="3">
                  <c:v>11566245</c:v>
                </c:pt>
                <c:pt idx="4">
                  <c:v>12719450</c:v>
                </c:pt>
                <c:pt idx="5">
                  <c:v>14077976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7978-4BA5-B665-20C18F77B66C}"/>
            </c:ext>
          </c:extLst>
        </c:ser>
        <c:ser>
          <c:idx val="6"/>
          <c:order val="6"/>
          <c:tx>
            <c:strRef>
              <c:f>'CAL Monthly Sales'!$N$1:$N$2</c:f>
              <c:strCache>
                <c:ptCount val="1"/>
                <c:pt idx="0">
                  <c:v>7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'CAL Monthly Sales'!$G$3:$G$9</c:f>
              <c:strCache>
                <c:ptCount val="6"/>
                <c:pt idx="0">
                  <c:v>2013</c:v>
                </c:pt>
                <c:pt idx="1">
                  <c:v>2014</c:v>
                </c:pt>
                <c:pt idx="2">
                  <c:v>2015</c:v>
                </c:pt>
                <c:pt idx="3">
                  <c:v>2016</c:v>
                </c:pt>
                <c:pt idx="4">
                  <c:v>2017</c:v>
                </c:pt>
                <c:pt idx="5">
                  <c:v>2018</c:v>
                </c:pt>
              </c:strCache>
            </c:strRef>
          </c:cat>
          <c:val>
            <c:numRef>
              <c:f>'CAL Monthly Sales'!$N$3:$N$9</c:f>
              <c:numCache>
                <c:formatCode>General</c:formatCode>
                <c:ptCount val="6"/>
                <c:pt idx="0">
                  <c:v>12870356</c:v>
                </c:pt>
                <c:pt idx="1">
                  <c:v>13963321</c:v>
                </c:pt>
                <c:pt idx="2">
                  <c:v>13183419</c:v>
                </c:pt>
                <c:pt idx="3">
                  <c:v>12853998</c:v>
                </c:pt>
                <c:pt idx="4">
                  <c:v>14264345</c:v>
                </c:pt>
                <c:pt idx="5">
                  <c:v>15793567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7978-4BA5-B665-20C18F77B66C}"/>
            </c:ext>
          </c:extLst>
        </c:ser>
        <c:ser>
          <c:idx val="7"/>
          <c:order val="7"/>
          <c:tx>
            <c:strRef>
              <c:f>'CAL Monthly Sales'!$O$1:$O$2</c:f>
              <c:strCache>
                <c:ptCount val="1"/>
                <c:pt idx="0">
                  <c:v>8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'CAL Monthly Sales'!$G$3:$G$9</c:f>
              <c:strCache>
                <c:ptCount val="6"/>
                <c:pt idx="0">
                  <c:v>2013</c:v>
                </c:pt>
                <c:pt idx="1">
                  <c:v>2014</c:v>
                </c:pt>
                <c:pt idx="2">
                  <c:v>2015</c:v>
                </c:pt>
                <c:pt idx="3">
                  <c:v>2016</c:v>
                </c:pt>
                <c:pt idx="4">
                  <c:v>2017</c:v>
                </c:pt>
                <c:pt idx="5">
                  <c:v>2018</c:v>
                </c:pt>
              </c:strCache>
            </c:strRef>
          </c:cat>
          <c:val>
            <c:numRef>
              <c:f>'CAL Monthly Sales'!$O$3:$O$9</c:f>
              <c:numCache>
                <c:formatCode>General</c:formatCode>
                <c:ptCount val="6"/>
                <c:pt idx="0">
                  <c:v>13029532</c:v>
                </c:pt>
                <c:pt idx="1">
                  <c:v>13704451</c:v>
                </c:pt>
                <c:pt idx="2">
                  <c:v>12800438</c:v>
                </c:pt>
                <c:pt idx="3">
                  <c:v>12463097</c:v>
                </c:pt>
                <c:pt idx="4">
                  <c:v>13904466</c:v>
                </c:pt>
                <c:pt idx="5">
                  <c:v>15285557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7978-4BA5-B665-20C18F77B66C}"/>
            </c:ext>
          </c:extLst>
        </c:ser>
        <c:ser>
          <c:idx val="8"/>
          <c:order val="8"/>
          <c:tx>
            <c:strRef>
              <c:f>'CAL Monthly Sales'!$P$1:$P$2</c:f>
              <c:strCache>
                <c:ptCount val="1"/>
                <c:pt idx="0">
                  <c:v>9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'CAL Monthly Sales'!$G$3:$G$9</c:f>
              <c:strCache>
                <c:ptCount val="6"/>
                <c:pt idx="0">
                  <c:v>2013</c:v>
                </c:pt>
                <c:pt idx="1">
                  <c:v>2014</c:v>
                </c:pt>
                <c:pt idx="2">
                  <c:v>2015</c:v>
                </c:pt>
                <c:pt idx="3">
                  <c:v>2016</c:v>
                </c:pt>
                <c:pt idx="4">
                  <c:v>2017</c:v>
                </c:pt>
                <c:pt idx="5">
                  <c:v>2018</c:v>
                </c:pt>
              </c:strCache>
            </c:strRef>
          </c:cat>
          <c:val>
            <c:numRef>
              <c:f>'CAL Monthly Sales'!$P$3:$P$9</c:f>
              <c:numCache>
                <c:formatCode>General</c:formatCode>
                <c:ptCount val="6"/>
                <c:pt idx="0">
                  <c:v>11468525</c:v>
                </c:pt>
                <c:pt idx="1">
                  <c:v>11926698</c:v>
                </c:pt>
                <c:pt idx="2">
                  <c:v>11073818</c:v>
                </c:pt>
                <c:pt idx="3">
                  <c:v>11232306</c:v>
                </c:pt>
                <c:pt idx="4">
                  <c:v>12387598</c:v>
                </c:pt>
                <c:pt idx="5">
                  <c:v>14271465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7978-4BA5-B665-20C18F77B66C}"/>
            </c:ext>
          </c:extLst>
        </c:ser>
        <c:ser>
          <c:idx val="9"/>
          <c:order val="9"/>
          <c:tx>
            <c:strRef>
              <c:f>'CAL Monthly Sales'!$Q$1:$Q$2</c:f>
              <c:strCache>
                <c:ptCount val="1"/>
                <c:pt idx="0">
                  <c:v>10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'CAL Monthly Sales'!$G$3:$G$9</c:f>
              <c:strCache>
                <c:ptCount val="6"/>
                <c:pt idx="0">
                  <c:v>2013</c:v>
                </c:pt>
                <c:pt idx="1">
                  <c:v>2014</c:v>
                </c:pt>
                <c:pt idx="2">
                  <c:v>2015</c:v>
                </c:pt>
                <c:pt idx="3">
                  <c:v>2016</c:v>
                </c:pt>
                <c:pt idx="4">
                  <c:v>2017</c:v>
                </c:pt>
                <c:pt idx="5">
                  <c:v>2018</c:v>
                </c:pt>
              </c:strCache>
            </c:strRef>
          </c:cat>
          <c:val>
            <c:numRef>
              <c:f>'CAL Monthly Sales'!$Q$3:$Q$9</c:f>
              <c:numCache>
                <c:formatCode>General</c:formatCode>
                <c:ptCount val="6"/>
                <c:pt idx="0">
                  <c:v>11822554</c:v>
                </c:pt>
                <c:pt idx="1">
                  <c:v>12642413</c:v>
                </c:pt>
                <c:pt idx="2">
                  <c:v>12104592</c:v>
                </c:pt>
                <c:pt idx="3">
                  <c:v>11729458</c:v>
                </c:pt>
                <c:pt idx="4">
                  <c:v>14054891</c:v>
                </c:pt>
                <c:pt idx="5">
                  <c:v>14767395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7978-4BA5-B665-20C18F77B66C}"/>
            </c:ext>
          </c:extLst>
        </c:ser>
        <c:ser>
          <c:idx val="10"/>
          <c:order val="10"/>
          <c:tx>
            <c:strRef>
              <c:f>'CAL Monthly Sales'!$R$1:$R$2</c:f>
              <c:strCache>
                <c:ptCount val="1"/>
                <c:pt idx="0">
                  <c:v>11</c:v>
                </c:pt>
              </c:strCache>
            </c:strRef>
          </c:tx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'CAL Monthly Sales'!$G$3:$G$9</c:f>
              <c:strCache>
                <c:ptCount val="6"/>
                <c:pt idx="0">
                  <c:v>2013</c:v>
                </c:pt>
                <c:pt idx="1">
                  <c:v>2014</c:v>
                </c:pt>
                <c:pt idx="2">
                  <c:v>2015</c:v>
                </c:pt>
                <c:pt idx="3">
                  <c:v>2016</c:v>
                </c:pt>
                <c:pt idx="4">
                  <c:v>2017</c:v>
                </c:pt>
                <c:pt idx="5">
                  <c:v>2018</c:v>
                </c:pt>
              </c:strCache>
            </c:strRef>
          </c:cat>
          <c:val>
            <c:numRef>
              <c:f>'CAL Monthly Sales'!$R$3:$R$9</c:f>
              <c:numCache>
                <c:formatCode>General</c:formatCode>
                <c:ptCount val="6"/>
                <c:pt idx="0">
                  <c:v>11858259</c:v>
                </c:pt>
                <c:pt idx="1">
                  <c:v>12356561</c:v>
                </c:pt>
                <c:pt idx="2">
                  <c:v>11359458</c:v>
                </c:pt>
                <c:pt idx="3">
                  <c:v>11498843</c:v>
                </c:pt>
                <c:pt idx="4">
                  <c:v>13406607</c:v>
                </c:pt>
                <c:pt idx="5">
                  <c:v>14483456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7978-4BA5-B665-20C18F77B66C}"/>
            </c:ext>
          </c:extLst>
        </c:ser>
        <c:ser>
          <c:idx val="11"/>
          <c:order val="11"/>
          <c:tx>
            <c:strRef>
              <c:f>'CAL Monthly Sales'!$S$1:$S$2</c:f>
              <c:strCache>
                <c:ptCount val="1"/>
                <c:pt idx="0">
                  <c:v>12</c:v>
                </c:pt>
              </c:strCache>
            </c:strRef>
          </c:tx>
          <c:spPr>
            <a:solidFill>
              <a:schemeClr val="accent6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'CAL Monthly Sales'!$G$3:$G$9</c:f>
              <c:strCache>
                <c:ptCount val="6"/>
                <c:pt idx="0">
                  <c:v>2013</c:v>
                </c:pt>
                <c:pt idx="1">
                  <c:v>2014</c:v>
                </c:pt>
                <c:pt idx="2">
                  <c:v>2015</c:v>
                </c:pt>
                <c:pt idx="3">
                  <c:v>2016</c:v>
                </c:pt>
                <c:pt idx="4">
                  <c:v>2017</c:v>
                </c:pt>
                <c:pt idx="5">
                  <c:v>2018</c:v>
                </c:pt>
              </c:strCache>
            </c:strRef>
          </c:cat>
          <c:val>
            <c:numRef>
              <c:f>'CAL Monthly Sales'!$S$3:$S$9</c:f>
              <c:numCache>
                <c:formatCode>General</c:formatCode>
                <c:ptCount val="6"/>
                <c:pt idx="0">
                  <c:v>11980632</c:v>
                </c:pt>
                <c:pt idx="1">
                  <c:v>12982141</c:v>
                </c:pt>
                <c:pt idx="2">
                  <c:v>11739349</c:v>
                </c:pt>
                <c:pt idx="3">
                  <c:v>12468642</c:v>
                </c:pt>
                <c:pt idx="4">
                  <c:v>14191727</c:v>
                </c:pt>
                <c:pt idx="5">
                  <c:v>15250916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7978-4BA5-B665-20C18F77B66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overlap val="100"/>
        <c:axId val="831888512"/>
        <c:axId val="831895168"/>
      </c:barChart>
      <c:catAx>
        <c:axId val="8318885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831895168"/>
        <c:crosses val="autoZero"/>
        <c:auto val="1"/>
        <c:lblAlgn val="ctr"/>
        <c:lblOffset val="100"/>
        <c:noMultiLvlLbl val="0"/>
      </c:catAx>
      <c:valAx>
        <c:axId val="8318951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8318885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[HW1-Forecast_group3.xlsx]CAL Monthly Sales!樞紐分析表3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'CAL Monthly Sales'!$H$24:$H$25</c:f>
              <c:strCache>
                <c:ptCount val="1"/>
                <c:pt idx="0">
                  <c:v>2013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'CAL Monthly Sales'!$G$26:$G$38</c:f>
              <c:strCache>
                <c:ptCount val="1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</c:strCache>
            </c:strRef>
          </c:cat>
          <c:val>
            <c:numRef>
              <c:f>'CAL Monthly Sales'!$H$26:$H$38</c:f>
              <c:numCache>
                <c:formatCode>General</c:formatCode>
                <c:ptCount val="12"/>
                <c:pt idx="0">
                  <c:v>10564531</c:v>
                </c:pt>
                <c:pt idx="1">
                  <c:v>10754359</c:v>
                </c:pt>
                <c:pt idx="2">
                  <c:v>11703372</c:v>
                </c:pt>
                <c:pt idx="3">
                  <c:v>11446799</c:v>
                </c:pt>
                <c:pt idx="4">
                  <c:v>11059708</c:v>
                </c:pt>
                <c:pt idx="5">
                  <c:v>11693245</c:v>
                </c:pt>
                <c:pt idx="6">
                  <c:v>12870356</c:v>
                </c:pt>
                <c:pt idx="7">
                  <c:v>13029532</c:v>
                </c:pt>
                <c:pt idx="8">
                  <c:v>11468525</c:v>
                </c:pt>
                <c:pt idx="9">
                  <c:v>11822554</c:v>
                </c:pt>
                <c:pt idx="10">
                  <c:v>11858259</c:v>
                </c:pt>
                <c:pt idx="11">
                  <c:v>11980632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F0D-4F0F-B6D4-808E4DA8AA75}"/>
            </c:ext>
          </c:extLst>
        </c:ser>
        <c:ser>
          <c:idx val="1"/>
          <c:order val="1"/>
          <c:tx>
            <c:strRef>
              <c:f>'CAL Monthly Sales'!$I$24:$I$25</c:f>
              <c:strCache>
                <c:ptCount val="1"/>
                <c:pt idx="0">
                  <c:v>2014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'CAL Monthly Sales'!$G$26:$G$38</c:f>
              <c:strCache>
                <c:ptCount val="1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</c:strCache>
            </c:strRef>
          </c:cat>
          <c:val>
            <c:numRef>
              <c:f>'CAL Monthly Sales'!$I$26:$I$38</c:f>
              <c:numCache>
                <c:formatCode>General</c:formatCode>
                <c:ptCount val="12"/>
                <c:pt idx="0">
                  <c:v>12044641</c:v>
                </c:pt>
                <c:pt idx="1">
                  <c:v>10570968</c:v>
                </c:pt>
                <c:pt idx="2">
                  <c:v>12362021</c:v>
                </c:pt>
                <c:pt idx="3">
                  <c:v>12354434</c:v>
                </c:pt>
                <c:pt idx="4">
                  <c:v>12402361</c:v>
                </c:pt>
                <c:pt idx="5">
                  <c:v>12529393</c:v>
                </c:pt>
                <c:pt idx="6">
                  <c:v>13963321</c:v>
                </c:pt>
                <c:pt idx="7">
                  <c:v>13704451</c:v>
                </c:pt>
                <c:pt idx="8">
                  <c:v>11926698</c:v>
                </c:pt>
                <c:pt idx="9">
                  <c:v>12642413</c:v>
                </c:pt>
                <c:pt idx="10">
                  <c:v>12356561</c:v>
                </c:pt>
                <c:pt idx="11">
                  <c:v>12982141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4C-2F0D-4F0F-B6D4-808E4DA8AA75}"/>
            </c:ext>
          </c:extLst>
        </c:ser>
        <c:ser>
          <c:idx val="2"/>
          <c:order val="2"/>
          <c:tx>
            <c:strRef>
              <c:f>'CAL Monthly Sales'!$J$24:$J$25</c:f>
              <c:strCache>
                <c:ptCount val="1"/>
                <c:pt idx="0">
                  <c:v>2015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'CAL Monthly Sales'!$G$26:$G$38</c:f>
              <c:strCache>
                <c:ptCount val="1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</c:strCache>
            </c:strRef>
          </c:cat>
          <c:val>
            <c:numRef>
              <c:f>'CAL Monthly Sales'!$J$26:$J$38</c:f>
              <c:numCache>
                <c:formatCode>General</c:formatCode>
                <c:ptCount val="12"/>
                <c:pt idx="0">
                  <c:v>11611712</c:v>
                </c:pt>
                <c:pt idx="1">
                  <c:v>12852535</c:v>
                </c:pt>
                <c:pt idx="2">
                  <c:v>12697303</c:v>
                </c:pt>
                <c:pt idx="3">
                  <c:v>12125779</c:v>
                </c:pt>
                <c:pt idx="4">
                  <c:v>11853265</c:v>
                </c:pt>
                <c:pt idx="5">
                  <c:v>11638764</c:v>
                </c:pt>
                <c:pt idx="6">
                  <c:v>13183419</c:v>
                </c:pt>
                <c:pt idx="7">
                  <c:v>12800438</c:v>
                </c:pt>
                <c:pt idx="8">
                  <c:v>11073818</c:v>
                </c:pt>
                <c:pt idx="9">
                  <c:v>12104592</c:v>
                </c:pt>
                <c:pt idx="10">
                  <c:v>11359458</c:v>
                </c:pt>
                <c:pt idx="11">
                  <c:v>11739349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4D-2F0D-4F0F-B6D4-808E4DA8AA75}"/>
            </c:ext>
          </c:extLst>
        </c:ser>
        <c:ser>
          <c:idx val="3"/>
          <c:order val="3"/>
          <c:tx>
            <c:strRef>
              <c:f>'CAL Monthly Sales'!$K$24:$K$25</c:f>
              <c:strCache>
                <c:ptCount val="1"/>
                <c:pt idx="0">
                  <c:v>2016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'CAL Monthly Sales'!$G$26:$G$38</c:f>
              <c:strCache>
                <c:ptCount val="1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</c:strCache>
            </c:strRef>
          </c:cat>
          <c:val>
            <c:numRef>
              <c:f>'CAL Monthly Sales'!$K$26:$K$38</c:f>
              <c:numCache>
                <c:formatCode>General</c:formatCode>
                <c:ptCount val="12"/>
                <c:pt idx="0">
                  <c:v>11558434</c:v>
                </c:pt>
                <c:pt idx="1">
                  <c:v>11876002</c:v>
                </c:pt>
                <c:pt idx="2">
                  <c:v>11557051</c:v>
                </c:pt>
                <c:pt idx="3">
                  <c:v>11295081</c:v>
                </c:pt>
                <c:pt idx="4">
                  <c:v>10948582</c:v>
                </c:pt>
                <c:pt idx="5">
                  <c:v>11566245</c:v>
                </c:pt>
                <c:pt idx="6">
                  <c:v>12853998</c:v>
                </c:pt>
                <c:pt idx="7">
                  <c:v>12463097</c:v>
                </c:pt>
                <c:pt idx="8">
                  <c:v>11232306</c:v>
                </c:pt>
                <c:pt idx="9">
                  <c:v>11729458</c:v>
                </c:pt>
                <c:pt idx="10">
                  <c:v>11498843</c:v>
                </c:pt>
                <c:pt idx="11">
                  <c:v>12468642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4E-2F0D-4F0F-B6D4-808E4DA8AA75}"/>
            </c:ext>
          </c:extLst>
        </c:ser>
        <c:ser>
          <c:idx val="4"/>
          <c:order val="4"/>
          <c:tx>
            <c:strRef>
              <c:f>'CAL Monthly Sales'!$L$24:$L$25</c:f>
              <c:strCache>
                <c:ptCount val="1"/>
                <c:pt idx="0">
                  <c:v>2017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'CAL Monthly Sales'!$G$26:$G$38</c:f>
              <c:strCache>
                <c:ptCount val="1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</c:strCache>
            </c:strRef>
          </c:cat>
          <c:val>
            <c:numRef>
              <c:f>'CAL Monthly Sales'!$L$26:$L$38</c:f>
              <c:numCache>
                <c:formatCode>General</c:formatCode>
                <c:ptCount val="12"/>
                <c:pt idx="0">
                  <c:v>12616260</c:v>
                </c:pt>
                <c:pt idx="1">
                  <c:v>11010984</c:v>
                </c:pt>
                <c:pt idx="2">
                  <c:v>12176888</c:v>
                </c:pt>
                <c:pt idx="3">
                  <c:v>12669255</c:v>
                </c:pt>
                <c:pt idx="4">
                  <c:v>12734493</c:v>
                </c:pt>
                <c:pt idx="5">
                  <c:v>12719450</c:v>
                </c:pt>
                <c:pt idx="6">
                  <c:v>14264345</c:v>
                </c:pt>
                <c:pt idx="7">
                  <c:v>13904466</c:v>
                </c:pt>
                <c:pt idx="8">
                  <c:v>12387598</c:v>
                </c:pt>
                <c:pt idx="9">
                  <c:v>14054891</c:v>
                </c:pt>
                <c:pt idx="10">
                  <c:v>13406607</c:v>
                </c:pt>
                <c:pt idx="11">
                  <c:v>14191727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4F-2F0D-4F0F-B6D4-808E4DA8AA75}"/>
            </c:ext>
          </c:extLst>
        </c:ser>
        <c:ser>
          <c:idx val="5"/>
          <c:order val="5"/>
          <c:tx>
            <c:strRef>
              <c:f>'CAL Monthly Sales'!$M$24:$M$25</c:f>
              <c:strCache>
                <c:ptCount val="1"/>
                <c:pt idx="0">
                  <c:v>2018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'CAL Monthly Sales'!$G$26:$G$38</c:f>
              <c:strCache>
                <c:ptCount val="1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</c:strCache>
            </c:strRef>
          </c:cat>
          <c:val>
            <c:numRef>
              <c:f>'CAL Monthly Sales'!$M$26:$M$38</c:f>
              <c:numCache>
                <c:formatCode>General</c:formatCode>
                <c:ptCount val="12"/>
                <c:pt idx="0">
                  <c:v>12672470</c:v>
                </c:pt>
                <c:pt idx="1">
                  <c:v>13134569</c:v>
                </c:pt>
                <c:pt idx="2">
                  <c:v>13847806</c:v>
                </c:pt>
                <c:pt idx="3">
                  <c:v>14058611</c:v>
                </c:pt>
                <c:pt idx="4">
                  <c:v>13209492</c:v>
                </c:pt>
                <c:pt idx="5">
                  <c:v>14077976</c:v>
                </c:pt>
                <c:pt idx="6">
                  <c:v>15793567</c:v>
                </c:pt>
                <c:pt idx="7">
                  <c:v>15285557</c:v>
                </c:pt>
                <c:pt idx="8">
                  <c:v>14271465</c:v>
                </c:pt>
                <c:pt idx="9">
                  <c:v>14767395</c:v>
                </c:pt>
                <c:pt idx="10">
                  <c:v>14483456</c:v>
                </c:pt>
                <c:pt idx="11">
                  <c:v>15250916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50-2F0D-4F0F-B6D4-808E4DA8AA7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overlap val="100"/>
        <c:axId val="1093291600"/>
        <c:axId val="1093284112"/>
      </c:barChart>
      <c:catAx>
        <c:axId val="10932916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093284112"/>
        <c:crosses val="autoZero"/>
        <c:auto val="1"/>
        <c:lblAlgn val="ctr"/>
        <c:lblOffset val="100"/>
        <c:noMultiLvlLbl val="0"/>
      </c:catAx>
      <c:valAx>
        <c:axId val="10932841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0932916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/>
              <a:t>China</a:t>
            </a:r>
            <a:r>
              <a:rPr lang="en-US" altLang="zh-TW" baseline="0"/>
              <a:t> Airlines Revenue from 2013 to 2018</a:t>
            </a:r>
            <a:endParaRPr lang="zh-TW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'1.Static Time Series Model'!$B$1</c:f>
              <c:strCache>
                <c:ptCount val="1"/>
                <c:pt idx="0">
                  <c:v>Revenue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'1.Static Time Series Model'!$A$2:$A$73</c:f>
              <c:numCache>
                <c:formatCode>General</c:formatCode>
                <c:ptCount val="7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</c:numCache>
            </c:numRef>
          </c:cat>
          <c:val>
            <c:numRef>
              <c:f>'1.Static Time Series Model'!$B$2:$B$73</c:f>
              <c:numCache>
                <c:formatCode>#,##0</c:formatCode>
                <c:ptCount val="72"/>
                <c:pt idx="0">
                  <c:v>10564531</c:v>
                </c:pt>
                <c:pt idx="1">
                  <c:v>10754359</c:v>
                </c:pt>
                <c:pt idx="2">
                  <c:v>11703372</c:v>
                </c:pt>
                <c:pt idx="3">
                  <c:v>11446799</c:v>
                </c:pt>
                <c:pt idx="4">
                  <c:v>11059708</c:v>
                </c:pt>
                <c:pt idx="5">
                  <c:v>11693245</c:v>
                </c:pt>
                <c:pt idx="6">
                  <c:v>12870356</c:v>
                </c:pt>
                <c:pt idx="7">
                  <c:v>13029532</c:v>
                </c:pt>
                <c:pt idx="8">
                  <c:v>11468525</c:v>
                </c:pt>
                <c:pt idx="9">
                  <c:v>11822554</c:v>
                </c:pt>
                <c:pt idx="10">
                  <c:v>11858259</c:v>
                </c:pt>
                <c:pt idx="11">
                  <c:v>11980632</c:v>
                </c:pt>
                <c:pt idx="12">
                  <c:v>12044641</c:v>
                </c:pt>
                <c:pt idx="13">
                  <c:v>10570968</c:v>
                </c:pt>
                <c:pt idx="14">
                  <c:v>12362021</c:v>
                </c:pt>
                <c:pt idx="15">
                  <c:v>12354434</c:v>
                </c:pt>
                <c:pt idx="16">
                  <c:v>12402361</c:v>
                </c:pt>
                <c:pt idx="17">
                  <c:v>12529393</c:v>
                </c:pt>
                <c:pt idx="18">
                  <c:v>13963321</c:v>
                </c:pt>
                <c:pt idx="19">
                  <c:v>13704451</c:v>
                </c:pt>
                <c:pt idx="20">
                  <c:v>11926698</c:v>
                </c:pt>
                <c:pt idx="21">
                  <c:v>12642413</c:v>
                </c:pt>
                <c:pt idx="22">
                  <c:v>12356561</c:v>
                </c:pt>
                <c:pt idx="23">
                  <c:v>12982141</c:v>
                </c:pt>
                <c:pt idx="24">
                  <c:v>11611712</c:v>
                </c:pt>
                <c:pt idx="25">
                  <c:v>12852535</c:v>
                </c:pt>
                <c:pt idx="26">
                  <c:v>12697303</c:v>
                </c:pt>
                <c:pt idx="27">
                  <c:v>12125779</c:v>
                </c:pt>
                <c:pt idx="28">
                  <c:v>11853265</c:v>
                </c:pt>
                <c:pt idx="29">
                  <c:v>11638764</c:v>
                </c:pt>
                <c:pt idx="30">
                  <c:v>13183419</c:v>
                </c:pt>
                <c:pt idx="31">
                  <c:v>12800438</c:v>
                </c:pt>
                <c:pt idx="32">
                  <c:v>11073818</c:v>
                </c:pt>
                <c:pt idx="33">
                  <c:v>12104592</c:v>
                </c:pt>
                <c:pt idx="34">
                  <c:v>11359458</c:v>
                </c:pt>
                <c:pt idx="35">
                  <c:v>11739349</c:v>
                </c:pt>
                <c:pt idx="36">
                  <c:v>11558434</c:v>
                </c:pt>
                <c:pt idx="37">
                  <c:v>11876002</c:v>
                </c:pt>
                <c:pt idx="38">
                  <c:v>11557051</c:v>
                </c:pt>
                <c:pt idx="39">
                  <c:v>11295081</c:v>
                </c:pt>
                <c:pt idx="40">
                  <c:v>10948582</c:v>
                </c:pt>
                <c:pt idx="41">
                  <c:v>11566245</c:v>
                </c:pt>
                <c:pt idx="42">
                  <c:v>12853998</c:v>
                </c:pt>
                <c:pt idx="43">
                  <c:v>12463097</c:v>
                </c:pt>
                <c:pt idx="44">
                  <c:v>11232306</c:v>
                </c:pt>
                <c:pt idx="45">
                  <c:v>11729458</c:v>
                </c:pt>
                <c:pt idx="46">
                  <c:v>11498843</c:v>
                </c:pt>
                <c:pt idx="47">
                  <c:v>12468642</c:v>
                </c:pt>
                <c:pt idx="48">
                  <c:v>12616260</c:v>
                </c:pt>
                <c:pt idx="49">
                  <c:v>11010984</c:v>
                </c:pt>
                <c:pt idx="50">
                  <c:v>12176888</c:v>
                </c:pt>
                <c:pt idx="51">
                  <c:v>12669255</c:v>
                </c:pt>
                <c:pt idx="52">
                  <c:v>12734493</c:v>
                </c:pt>
                <c:pt idx="53">
                  <c:v>12719450</c:v>
                </c:pt>
                <c:pt idx="54">
                  <c:v>14264345</c:v>
                </c:pt>
                <c:pt idx="55">
                  <c:v>13904466</c:v>
                </c:pt>
                <c:pt idx="56">
                  <c:v>12387598</c:v>
                </c:pt>
                <c:pt idx="57">
                  <c:v>14054891</c:v>
                </c:pt>
                <c:pt idx="58">
                  <c:v>13406607</c:v>
                </c:pt>
                <c:pt idx="59">
                  <c:v>14191727</c:v>
                </c:pt>
                <c:pt idx="60">
                  <c:v>12672470</c:v>
                </c:pt>
                <c:pt idx="61">
                  <c:v>13134569</c:v>
                </c:pt>
                <c:pt idx="62">
                  <c:v>13847806</c:v>
                </c:pt>
                <c:pt idx="63">
                  <c:v>14058611</c:v>
                </c:pt>
                <c:pt idx="64">
                  <c:v>13209492</c:v>
                </c:pt>
                <c:pt idx="65">
                  <c:v>14077976</c:v>
                </c:pt>
                <c:pt idx="66">
                  <c:v>15793567</c:v>
                </c:pt>
                <c:pt idx="67">
                  <c:v>15285557</c:v>
                </c:pt>
                <c:pt idx="68">
                  <c:v>14271465</c:v>
                </c:pt>
                <c:pt idx="69">
                  <c:v>14767395</c:v>
                </c:pt>
                <c:pt idx="70">
                  <c:v>14483456</c:v>
                </c:pt>
                <c:pt idx="71">
                  <c:v>15250916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6FD-42D5-9EEB-41E0F9B91CFD}"/>
            </c:ext>
          </c:extLst>
        </c:ser>
        <c:ser>
          <c:idx val="2"/>
          <c:order val="1"/>
          <c:tx>
            <c:strRef>
              <c:f>'1.Static Time Series Model'!$C$1</c:f>
              <c:strCache>
                <c:ptCount val="1"/>
                <c:pt idx="0">
                  <c:v>Deseasonalized Revenue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'1.Static Time Series Model'!$A$2:$A$73</c:f>
              <c:numCache>
                <c:formatCode>General</c:formatCode>
                <c:ptCount val="7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</c:numCache>
            </c:numRef>
          </c:cat>
          <c:val>
            <c:numRef>
              <c:f>'1.Static Time Series Model'!$C$2:$C$73</c:f>
              <c:numCache>
                <c:formatCode>#,##0</c:formatCode>
                <c:ptCount val="72"/>
                <c:pt idx="6">
                  <c:v>11749327.25</c:v>
                </c:pt>
                <c:pt idx="7">
                  <c:v>11803357.208333334</c:v>
                </c:pt>
                <c:pt idx="8">
                  <c:v>11823159.625</c:v>
                </c:pt>
                <c:pt idx="9">
                  <c:v>11888421.458333334</c:v>
                </c:pt>
                <c:pt idx="10">
                  <c:v>11982183.458333334</c:v>
                </c:pt>
                <c:pt idx="11">
                  <c:v>12072966.833333334</c:v>
                </c:pt>
                <c:pt idx="12">
                  <c:v>12153346.541666666</c:v>
                </c:pt>
                <c:pt idx="13">
                  <c:v>12227008.375</c:v>
                </c:pt>
                <c:pt idx="14">
                  <c:v>12274220.541666666</c:v>
                </c:pt>
                <c:pt idx="15">
                  <c:v>12327471.875</c:v>
                </c:pt>
                <c:pt idx="16">
                  <c:v>12382395.25</c:v>
                </c:pt>
                <c:pt idx="17">
                  <c:v>12444887.375</c:v>
                </c:pt>
                <c:pt idx="18">
                  <c:v>12468578.208333334</c:v>
                </c:pt>
                <c:pt idx="19">
                  <c:v>12545604.791666666</c:v>
                </c:pt>
                <c:pt idx="20">
                  <c:v>12654640.166666666</c:v>
                </c:pt>
                <c:pt idx="21">
                  <c:v>12659082.958333334</c:v>
                </c:pt>
                <c:pt idx="22">
                  <c:v>12626676.666666666</c:v>
                </c:pt>
                <c:pt idx="23">
                  <c:v>12566688.125</c:v>
                </c:pt>
                <c:pt idx="24">
                  <c:v>12497082.666666666</c:v>
                </c:pt>
                <c:pt idx="25">
                  <c:v>12426919.541666666</c:v>
                </c:pt>
                <c:pt idx="26">
                  <c:v>12353715.666666666</c:v>
                </c:pt>
                <c:pt idx="27">
                  <c:v>12295769.791666666</c:v>
                </c:pt>
                <c:pt idx="28">
                  <c:v>12231814.625</c:v>
                </c:pt>
                <c:pt idx="29">
                  <c:v>12138485.666666666</c:v>
                </c:pt>
                <c:pt idx="30">
                  <c:v>12084482.75</c:v>
                </c:pt>
                <c:pt idx="31">
                  <c:v>12041573.958333334</c:v>
                </c:pt>
                <c:pt idx="32">
                  <c:v>11953374.583333334</c:v>
                </c:pt>
                <c:pt idx="33">
                  <c:v>11871251.666666666</c:v>
                </c:pt>
                <c:pt idx="34">
                  <c:v>11798944.125</c:v>
                </c:pt>
                <c:pt idx="35">
                  <c:v>11758227.375</c:v>
                </c:pt>
                <c:pt idx="36">
                  <c:v>11741479.875</c:v>
                </c:pt>
                <c:pt idx="37">
                  <c:v>11713698.125</c:v>
                </c:pt>
                <c:pt idx="38">
                  <c:v>11706245.916666666</c:v>
                </c:pt>
                <c:pt idx="39">
                  <c:v>11697219</c:v>
                </c:pt>
                <c:pt idx="40">
                  <c:v>11687396.125</c:v>
                </c:pt>
                <c:pt idx="41">
                  <c:v>11723591.041666666</c:v>
                </c:pt>
                <c:pt idx="42">
                  <c:v>11798054.333333334</c:v>
                </c:pt>
                <c:pt idx="43">
                  <c:v>11806088</c:v>
                </c:pt>
                <c:pt idx="44">
                  <c:v>11795872.125</c:v>
                </c:pt>
                <c:pt idx="45">
                  <c:v>11878955.916666666</c:v>
                </c:pt>
                <c:pt idx="46">
                  <c:v>12010626.125</c:v>
                </c:pt>
                <c:pt idx="47">
                  <c:v>12133089.291666666</c:v>
                </c:pt>
                <c:pt idx="48">
                  <c:v>12239903.958333334</c:v>
                </c:pt>
                <c:pt idx="49">
                  <c:v>12358725.458333334</c:v>
                </c:pt>
                <c:pt idx="50">
                  <c:v>12466919.666666666</c:v>
                </c:pt>
                <c:pt idx="51">
                  <c:v>12611949.875</c:v>
                </c:pt>
                <c:pt idx="52">
                  <c:v>12788333.083333334</c:v>
                </c:pt>
                <c:pt idx="53">
                  <c:v>12939618.458333334</c:v>
                </c:pt>
                <c:pt idx="54">
                  <c:v>13013755.75</c:v>
                </c:pt>
                <c:pt idx="55">
                  <c:v>13104580.541666666</c:v>
                </c:pt>
                <c:pt idx="56">
                  <c:v>13262684.833333334</c:v>
                </c:pt>
                <c:pt idx="57">
                  <c:v>13390196.25</c:v>
                </c:pt>
                <c:pt idx="58">
                  <c:v>13467877.708333334</c:v>
                </c:pt>
                <c:pt idx="59">
                  <c:v>13544274.583333334</c:v>
                </c:pt>
                <c:pt idx="60">
                  <c:v>13664597.416666666</c:v>
                </c:pt>
                <c:pt idx="61">
                  <c:v>13785860.458333334</c:v>
                </c:pt>
                <c:pt idx="62">
                  <c:v>13921900.375</c:v>
                </c:pt>
                <c:pt idx="63">
                  <c:v>14030082.5</c:v>
                </c:pt>
                <c:pt idx="64">
                  <c:v>14104638.875</c:v>
                </c:pt>
                <c:pt idx="65">
                  <c:v>14193640.458333334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F6FD-42D5-9EEB-41E0F9B91CF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230481200"/>
        <c:axId val="1230474960"/>
      </c:lineChart>
      <c:catAx>
        <c:axId val="123048120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/>
                  <a:t>Period</a:t>
                </a:r>
                <a:endParaRPr lang="zh-TW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230474960"/>
        <c:crosses val="autoZero"/>
        <c:auto val="1"/>
        <c:lblAlgn val="ctr"/>
        <c:lblOffset val="100"/>
        <c:noMultiLvlLbl val="0"/>
      </c:catAx>
      <c:valAx>
        <c:axId val="12304749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/>
                  <a:t>Demand</a:t>
                </a:r>
                <a:endParaRPr lang="zh-TW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2304812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 sz="1800" b="0" i="0" baseline="0">
                <a:effectLst/>
              </a:rPr>
              <a:t>Static Time Series Model</a:t>
            </a:r>
            <a:endParaRPr lang="zh-TW" altLang="zh-TW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'1.Static Time Series Model'!$B$1</c:f>
              <c:strCache>
                <c:ptCount val="1"/>
                <c:pt idx="0">
                  <c:v>Revenue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'1.Static Time Series Model'!$A$2:$A$85</c:f>
              <c:numCache>
                <c:formatCode>General</c:formatCode>
                <c:ptCount val="8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</c:numCache>
            </c:numRef>
          </c:cat>
          <c:val>
            <c:numRef>
              <c:f>'1.Static Time Series Model'!$B$2:$B$85</c:f>
              <c:numCache>
                <c:formatCode>#,##0</c:formatCode>
                <c:ptCount val="84"/>
                <c:pt idx="0">
                  <c:v>10564531</c:v>
                </c:pt>
                <c:pt idx="1">
                  <c:v>10754359</c:v>
                </c:pt>
                <c:pt idx="2">
                  <c:v>11703372</c:v>
                </c:pt>
                <c:pt idx="3">
                  <c:v>11446799</c:v>
                </c:pt>
                <c:pt idx="4">
                  <c:v>11059708</c:v>
                </c:pt>
                <c:pt idx="5">
                  <c:v>11693245</c:v>
                </c:pt>
                <c:pt idx="6">
                  <c:v>12870356</c:v>
                </c:pt>
                <c:pt idx="7">
                  <c:v>13029532</c:v>
                </c:pt>
                <c:pt idx="8">
                  <c:v>11468525</c:v>
                </c:pt>
                <c:pt idx="9">
                  <c:v>11822554</c:v>
                </c:pt>
                <c:pt idx="10">
                  <c:v>11858259</c:v>
                </c:pt>
                <c:pt idx="11">
                  <c:v>11980632</c:v>
                </c:pt>
                <c:pt idx="12">
                  <c:v>12044641</c:v>
                </c:pt>
                <c:pt idx="13">
                  <c:v>10570968</c:v>
                </c:pt>
                <c:pt idx="14">
                  <c:v>12362021</c:v>
                </c:pt>
                <c:pt idx="15">
                  <c:v>12354434</c:v>
                </c:pt>
                <c:pt idx="16">
                  <c:v>12402361</c:v>
                </c:pt>
                <c:pt idx="17">
                  <c:v>12529393</c:v>
                </c:pt>
                <c:pt idx="18">
                  <c:v>13963321</c:v>
                </c:pt>
                <c:pt idx="19">
                  <c:v>13704451</c:v>
                </c:pt>
                <c:pt idx="20">
                  <c:v>11926698</c:v>
                </c:pt>
                <c:pt idx="21">
                  <c:v>12642413</c:v>
                </c:pt>
                <c:pt idx="22">
                  <c:v>12356561</c:v>
                </c:pt>
                <c:pt idx="23">
                  <c:v>12982141</c:v>
                </c:pt>
                <c:pt idx="24">
                  <c:v>11611712</c:v>
                </c:pt>
                <c:pt idx="25">
                  <c:v>12852535</c:v>
                </c:pt>
                <c:pt idx="26">
                  <c:v>12697303</c:v>
                </c:pt>
                <c:pt idx="27">
                  <c:v>12125779</c:v>
                </c:pt>
                <c:pt idx="28">
                  <c:v>11853265</c:v>
                </c:pt>
                <c:pt idx="29">
                  <c:v>11638764</c:v>
                </c:pt>
                <c:pt idx="30">
                  <c:v>13183419</c:v>
                </c:pt>
                <c:pt idx="31">
                  <c:v>12800438</c:v>
                </c:pt>
                <c:pt idx="32">
                  <c:v>11073818</c:v>
                </c:pt>
                <c:pt idx="33">
                  <c:v>12104592</c:v>
                </c:pt>
                <c:pt idx="34">
                  <c:v>11359458</c:v>
                </c:pt>
                <c:pt idx="35">
                  <c:v>11739349</c:v>
                </c:pt>
                <c:pt idx="36">
                  <c:v>11558434</c:v>
                </c:pt>
                <c:pt idx="37">
                  <c:v>11876002</c:v>
                </c:pt>
                <c:pt idx="38">
                  <c:v>11557051</c:v>
                </c:pt>
                <c:pt idx="39">
                  <c:v>11295081</c:v>
                </c:pt>
                <c:pt idx="40">
                  <c:v>10948582</c:v>
                </c:pt>
                <c:pt idx="41">
                  <c:v>11566245</c:v>
                </c:pt>
                <c:pt idx="42">
                  <c:v>12853998</c:v>
                </c:pt>
                <c:pt idx="43">
                  <c:v>12463097</c:v>
                </c:pt>
                <c:pt idx="44">
                  <c:v>11232306</c:v>
                </c:pt>
                <c:pt idx="45">
                  <c:v>11729458</c:v>
                </c:pt>
                <c:pt idx="46">
                  <c:v>11498843</c:v>
                </c:pt>
                <c:pt idx="47">
                  <c:v>12468642</c:v>
                </c:pt>
                <c:pt idx="48">
                  <c:v>12616260</c:v>
                </c:pt>
                <c:pt idx="49">
                  <c:v>11010984</c:v>
                </c:pt>
                <c:pt idx="50">
                  <c:v>12176888</c:v>
                </c:pt>
                <c:pt idx="51">
                  <c:v>12669255</c:v>
                </c:pt>
                <c:pt idx="52">
                  <c:v>12734493</c:v>
                </c:pt>
                <c:pt idx="53">
                  <c:v>12719450</c:v>
                </c:pt>
                <c:pt idx="54">
                  <c:v>14264345</c:v>
                </c:pt>
                <c:pt idx="55">
                  <c:v>13904466</c:v>
                </c:pt>
                <c:pt idx="56">
                  <c:v>12387598</c:v>
                </c:pt>
                <c:pt idx="57">
                  <c:v>14054891</c:v>
                </c:pt>
                <c:pt idx="58">
                  <c:v>13406607</c:v>
                </c:pt>
                <c:pt idx="59">
                  <c:v>14191727</c:v>
                </c:pt>
                <c:pt idx="60">
                  <c:v>12672470</c:v>
                </c:pt>
                <c:pt idx="61">
                  <c:v>13134569</c:v>
                </c:pt>
                <c:pt idx="62">
                  <c:v>13847806</c:v>
                </c:pt>
                <c:pt idx="63">
                  <c:v>14058611</c:v>
                </c:pt>
                <c:pt idx="64">
                  <c:v>13209492</c:v>
                </c:pt>
                <c:pt idx="65">
                  <c:v>14077976</c:v>
                </c:pt>
                <c:pt idx="66">
                  <c:v>15793567</c:v>
                </c:pt>
                <c:pt idx="67">
                  <c:v>15285557</c:v>
                </c:pt>
                <c:pt idx="68">
                  <c:v>14271465</c:v>
                </c:pt>
                <c:pt idx="69">
                  <c:v>14767395</c:v>
                </c:pt>
                <c:pt idx="70">
                  <c:v>14483456</c:v>
                </c:pt>
                <c:pt idx="71">
                  <c:v>15250916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A75-49FE-A195-1E46DFF595F2}"/>
            </c:ext>
          </c:extLst>
        </c:ser>
        <c:ser>
          <c:idx val="2"/>
          <c:order val="1"/>
          <c:tx>
            <c:strRef>
              <c:f>'1.Static Time Series Model'!$H$1</c:f>
              <c:strCache>
                <c:ptCount val="1"/>
                <c:pt idx="0">
                  <c:v>Forcast Revenue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'1.Static Time Series Model'!$A$2:$A$85</c:f>
              <c:numCache>
                <c:formatCode>General</c:formatCode>
                <c:ptCount val="8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</c:numCache>
            </c:numRef>
          </c:cat>
          <c:val>
            <c:numRef>
              <c:f>'1.Static Time Series Model'!$H$2:$H$85</c:f>
              <c:numCache>
                <c:formatCode>#,##0.0</c:formatCode>
                <c:ptCount val="84"/>
                <c:pt idx="0">
                  <c:v>11136059.733182307</c:v>
                </c:pt>
                <c:pt idx="1">
                  <c:v>11000936.853506634</c:v>
                </c:pt>
                <c:pt idx="2">
                  <c:v>11659690.604370164</c:v>
                </c:pt>
                <c:pt idx="3">
                  <c:v>11591579.579533895</c:v>
                </c:pt>
                <c:pt idx="4">
                  <c:v>11323426.260291489</c:v>
                </c:pt>
                <c:pt idx="5">
                  <c:v>11639114.042487955</c:v>
                </c:pt>
                <c:pt idx="6">
                  <c:v>13003030.546748886</c:v>
                </c:pt>
                <c:pt idx="7">
                  <c:v>12737767.987966819</c:v>
                </c:pt>
                <c:pt idx="8">
                  <c:v>11344702.576557912</c:v>
                </c:pt>
                <c:pt idx="9">
                  <c:v>12088576.696163518</c:v>
                </c:pt>
                <c:pt idx="10">
                  <c:v>11754955.70375555</c:v>
                </c:pt>
                <c:pt idx="11">
                  <c:v>12322233.602742637</c:v>
                </c:pt>
                <c:pt idx="12">
                  <c:v>11417610.150885647</c:v>
                </c:pt>
                <c:pt idx="13">
                  <c:v>11278486.222722642</c:v>
                </c:pt>
                <c:pt idx="14">
                  <c:v>11953242.890977073</c:v>
                </c:pt>
                <c:pt idx="15">
                  <c:v>11882806.04713231</c:v>
                </c:pt>
                <c:pt idx="16">
                  <c:v>11607321.271884484</c:v>
                </c:pt>
                <c:pt idx="17">
                  <c:v>11930315.408778407</c:v>
                </c:pt>
                <c:pt idx="18">
                  <c:v>13327679.147235194</c:v>
                </c:pt>
                <c:pt idx="19">
                  <c:v>13055133.429449193</c:v>
                </c:pt>
                <c:pt idx="20">
                  <c:v>11626773.703627329</c:v>
                </c:pt>
                <c:pt idx="21">
                  <c:v>12388521.797646133</c:v>
                </c:pt>
                <c:pt idx="22">
                  <c:v>12046021.076230666</c:v>
                </c:pt>
                <c:pt idx="23">
                  <c:v>12626717.109081903</c:v>
                </c:pt>
                <c:pt idx="24">
                  <c:v>11699160.568588987</c:v>
                </c:pt>
                <c:pt idx="25">
                  <c:v>11556035.59193865</c:v>
                </c:pt>
                <c:pt idx="26">
                  <c:v>12246795.177583985</c:v>
                </c:pt>
                <c:pt idx="27">
                  <c:v>12174032.514730724</c:v>
                </c:pt>
                <c:pt idx="28">
                  <c:v>11891216.28347748</c:v>
                </c:pt>
                <c:pt idx="29">
                  <c:v>12221516.775068859</c:v>
                </c:pt>
                <c:pt idx="30">
                  <c:v>13652327.747721504</c:v>
                </c:pt>
                <c:pt idx="31">
                  <c:v>13372498.870931566</c:v>
                </c:pt>
                <c:pt idx="32">
                  <c:v>11908844.830696747</c:v>
                </c:pt>
                <c:pt idx="33">
                  <c:v>12688466.899128748</c:v>
                </c:pt>
                <c:pt idx="34">
                  <c:v>12337086.448705781</c:v>
                </c:pt>
                <c:pt idx="35">
                  <c:v>12931200.61542117</c:v>
                </c:pt>
                <c:pt idx="36">
                  <c:v>11980710.986292327</c:v>
                </c:pt>
                <c:pt idx="37">
                  <c:v>11833584.961154656</c:v>
                </c:pt>
                <c:pt idx="38">
                  <c:v>12540347.464190897</c:v>
                </c:pt>
                <c:pt idx="39">
                  <c:v>12465258.982329139</c:v>
                </c:pt>
                <c:pt idx="40">
                  <c:v>12175111.295070473</c:v>
                </c:pt>
                <c:pt idx="41">
                  <c:v>12512718.141359312</c:v>
                </c:pt>
                <c:pt idx="42">
                  <c:v>13976976.348207813</c:v>
                </c:pt>
                <c:pt idx="43">
                  <c:v>13689864.31241394</c:v>
                </c:pt>
                <c:pt idx="44">
                  <c:v>12190915.957766162</c:v>
                </c:pt>
                <c:pt idx="45">
                  <c:v>12988412.000611365</c:v>
                </c:pt>
                <c:pt idx="46">
                  <c:v>12628151.821180897</c:v>
                </c:pt>
                <c:pt idx="47">
                  <c:v>13235684.121760437</c:v>
                </c:pt>
                <c:pt idx="48">
                  <c:v>12262261.403995667</c:v>
                </c:pt>
                <c:pt idx="49">
                  <c:v>12111134.330370663</c:v>
                </c:pt>
                <c:pt idx="50">
                  <c:v>12833899.750797806</c:v>
                </c:pt>
                <c:pt idx="51">
                  <c:v>12756485.449927555</c:v>
                </c:pt>
                <c:pt idx="52">
                  <c:v>12459006.306663468</c:v>
                </c:pt>
                <c:pt idx="53">
                  <c:v>12803919.507649763</c:v>
                </c:pt>
                <c:pt idx="54">
                  <c:v>14301624.948694125</c:v>
                </c:pt>
                <c:pt idx="55">
                  <c:v>14007229.753896313</c:v>
                </c:pt>
                <c:pt idx="56">
                  <c:v>12472987.08483558</c:v>
                </c:pt>
                <c:pt idx="57">
                  <c:v>13288357.10209398</c:v>
                </c:pt>
                <c:pt idx="58">
                  <c:v>12919217.193656014</c:v>
                </c:pt>
                <c:pt idx="59">
                  <c:v>13540167.628099702</c:v>
                </c:pt>
                <c:pt idx="60">
                  <c:v>12543811.82169901</c:v>
                </c:pt>
                <c:pt idx="61">
                  <c:v>12388683.699586671</c:v>
                </c:pt>
                <c:pt idx="62">
                  <c:v>13127452.037404718</c:v>
                </c:pt>
                <c:pt idx="63">
                  <c:v>13047711.917525969</c:v>
                </c:pt>
                <c:pt idx="64">
                  <c:v>12742901.318256464</c:v>
                </c:pt>
                <c:pt idx="65">
                  <c:v>13095120.873940215</c:v>
                </c:pt>
                <c:pt idx="66">
                  <c:v>14626273.549180433</c:v>
                </c:pt>
                <c:pt idx="67">
                  <c:v>14324595.195378685</c:v>
                </c:pt>
                <c:pt idx="68">
                  <c:v>12755058.211904995</c:v>
                </c:pt>
                <c:pt idx="69">
                  <c:v>13588302.203576595</c:v>
                </c:pt>
                <c:pt idx="70">
                  <c:v>13210282.566131132</c:v>
                </c:pt>
                <c:pt idx="71">
                  <c:v>13844651.134438969</c:v>
                </c:pt>
                <c:pt idx="72">
                  <c:v>12825362.23940235</c:v>
                </c:pt>
                <c:pt idx="73">
                  <c:v>12666233.068802679</c:v>
                </c:pt>
                <c:pt idx="74">
                  <c:v>13421004.324011628</c:v>
                </c:pt>
                <c:pt idx="75">
                  <c:v>13338938.385124383</c:v>
                </c:pt>
                <c:pt idx="76">
                  <c:v>13026796.329849459</c:v>
                </c:pt>
                <c:pt idx="77">
                  <c:v>13386322.240230666</c:v>
                </c:pt>
                <c:pt idx="78">
                  <c:v>14950922.149666741</c:v>
                </c:pt>
                <c:pt idx="79">
                  <c:v>14641960.63686106</c:v>
                </c:pt>
                <c:pt idx="80">
                  <c:v>13037129.338974411</c:v>
                </c:pt>
                <c:pt idx="81">
                  <c:v>13888247.305059209</c:v>
                </c:pt>
                <c:pt idx="82">
                  <c:v>13501347.938606247</c:v>
                </c:pt>
                <c:pt idx="83">
                  <c:v>14149134.640778234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9A75-49FE-A195-1E46DFF595F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94443280"/>
        <c:axId val="1094438704"/>
      </c:lineChart>
      <c:catAx>
        <c:axId val="10944432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094438704"/>
        <c:crosses val="autoZero"/>
        <c:auto val="1"/>
        <c:lblAlgn val="ctr"/>
        <c:lblOffset val="100"/>
        <c:noMultiLvlLbl val="0"/>
      </c:catAx>
      <c:valAx>
        <c:axId val="10944387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0944432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 sz="1800" b="0" i="0" baseline="0">
                <a:effectLst/>
              </a:rPr>
              <a:t>Static Time Series Model</a:t>
            </a:r>
            <a:endParaRPr lang="zh-TW" altLang="zh-TW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'1.Static Time Series Model'!$B$1</c:f>
              <c:strCache>
                <c:ptCount val="1"/>
                <c:pt idx="0">
                  <c:v>Revenue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'1.Static Time Series Model'!$A$2:$A$85</c:f>
              <c:numCache>
                <c:formatCode>General</c:formatCode>
                <c:ptCount val="8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</c:numCache>
            </c:numRef>
          </c:cat>
          <c:val>
            <c:numRef>
              <c:f>'1.Static Time Series Model'!$B$2:$B$85</c:f>
              <c:numCache>
                <c:formatCode>#,##0</c:formatCode>
                <c:ptCount val="84"/>
                <c:pt idx="0">
                  <c:v>10564531</c:v>
                </c:pt>
                <c:pt idx="1">
                  <c:v>10754359</c:v>
                </c:pt>
                <c:pt idx="2">
                  <c:v>11703372</c:v>
                </c:pt>
                <c:pt idx="3">
                  <c:v>11446799</c:v>
                </c:pt>
                <c:pt idx="4">
                  <c:v>11059708</c:v>
                </c:pt>
                <c:pt idx="5">
                  <c:v>11693245</c:v>
                </c:pt>
                <c:pt idx="6">
                  <c:v>12870356</c:v>
                </c:pt>
                <c:pt idx="7">
                  <c:v>13029532</c:v>
                </c:pt>
                <c:pt idx="8">
                  <c:v>11468525</c:v>
                </c:pt>
                <c:pt idx="9">
                  <c:v>11822554</c:v>
                </c:pt>
                <c:pt idx="10">
                  <c:v>11858259</c:v>
                </c:pt>
                <c:pt idx="11">
                  <c:v>11980632</c:v>
                </c:pt>
                <c:pt idx="12">
                  <c:v>12044641</c:v>
                </c:pt>
                <c:pt idx="13">
                  <c:v>10570968</c:v>
                </c:pt>
                <c:pt idx="14">
                  <c:v>12362021</c:v>
                </c:pt>
                <c:pt idx="15">
                  <c:v>12354434</c:v>
                </c:pt>
                <c:pt idx="16">
                  <c:v>12402361</c:v>
                </c:pt>
                <c:pt idx="17">
                  <c:v>12529393</c:v>
                </c:pt>
                <c:pt idx="18">
                  <c:v>13963321</c:v>
                </c:pt>
                <c:pt idx="19">
                  <c:v>13704451</c:v>
                </c:pt>
                <c:pt idx="20">
                  <c:v>11926698</c:v>
                </c:pt>
                <c:pt idx="21">
                  <c:v>12642413</c:v>
                </c:pt>
                <c:pt idx="22">
                  <c:v>12356561</c:v>
                </c:pt>
                <c:pt idx="23">
                  <c:v>12982141</c:v>
                </c:pt>
                <c:pt idx="24">
                  <c:v>11611712</c:v>
                </c:pt>
                <c:pt idx="25">
                  <c:v>12852535</c:v>
                </c:pt>
                <c:pt idx="26">
                  <c:v>12697303</c:v>
                </c:pt>
                <c:pt idx="27">
                  <c:v>12125779</c:v>
                </c:pt>
                <c:pt idx="28">
                  <c:v>11853265</c:v>
                </c:pt>
                <c:pt idx="29">
                  <c:v>11638764</c:v>
                </c:pt>
                <c:pt idx="30">
                  <c:v>13183419</c:v>
                </c:pt>
                <c:pt idx="31">
                  <c:v>12800438</c:v>
                </c:pt>
                <c:pt idx="32">
                  <c:v>11073818</c:v>
                </c:pt>
                <c:pt idx="33">
                  <c:v>12104592</c:v>
                </c:pt>
                <c:pt idx="34">
                  <c:v>11359458</c:v>
                </c:pt>
                <c:pt idx="35">
                  <c:v>11739349</c:v>
                </c:pt>
                <c:pt idx="36">
                  <c:v>11558434</c:v>
                </c:pt>
                <c:pt idx="37">
                  <c:v>11876002</c:v>
                </c:pt>
                <c:pt idx="38">
                  <c:v>11557051</c:v>
                </c:pt>
                <c:pt idx="39">
                  <c:v>11295081</c:v>
                </c:pt>
                <c:pt idx="40">
                  <c:v>10948582</c:v>
                </c:pt>
                <c:pt idx="41">
                  <c:v>11566245</c:v>
                </c:pt>
                <c:pt idx="42">
                  <c:v>12853998</c:v>
                </c:pt>
                <c:pt idx="43">
                  <c:v>12463097</c:v>
                </c:pt>
                <c:pt idx="44">
                  <c:v>11232306</c:v>
                </c:pt>
                <c:pt idx="45">
                  <c:v>11729458</c:v>
                </c:pt>
                <c:pt idx="46">
                  <c:v>11498843</c:v>
                </c:pt>
                <c:pt idx="47">
                  <c:v>12468642</c:v>
                </c:pt>
                <c:pt idx="48">
                  <c:v>12616260</c:v>
                </c:pt>
                <c:pt idx="49">
                  <c:v>11010984</c:v>
                </c:pt>
                <c:pt idx="50">
                  <c:v>12176888</c:v>
                </c:pt>
                <c:pt idx="51">
                  <c:v>12669255</c:v>
                </c:pt>
                <c:pt idx="52">
                  <c:v>12734493</c:v>
                </c:pt>
                <c:pt idx="53">
                  <c:v>12719450</c:v>
                </c:pt>
                <c:pt idx="54">
                  <c:v>14264345</c:v>
                </c:pt>
                <c:pt idx="55">
                  <c:v>13904466</c:v>
                </c:pt>
                <c:pt idx="56">
                  <c:v>12387598</c:v>
                </c:pt>
                <c:pt idx="57">
                  <c:v>14054891</c:v>
                </c:pt>
                <c:pt idx="58">
                  <c:v>13406607</c:v>
                </c:pt>
                <c:pt idx="59">
                  <c:v>14191727</c:v>
                </c:pt>
                <c:pt idx="60">
                  <c:v>12672470</c:v>
                </c:pt>
                <c:pt idx="61">
                  <c:v>13134569</c:v>
                </c:pt>
                <c:pt idx="62">
                  <c:v>13847806</c:v>
                </c:pt>
                <c:pt idx="63">
                  <c:v>14058611</c:v>
                </c:pt>
                <c:pt idx="64">
                  <c:v>13209492</c:v>
                </c:pt>
                <c:pt idx="65">
                  <c:v>14077976</c:v>
                </c:pt>
                <c:pt idx="66">
                  <c:v>15793567</c:v>
                </c:pt>
                <c:pt idx="67">
                  <c:v>15285557</c:v>
                </c:pt>
                <c:pt idx="68">
                  <c:v>14271465</c:v>
                </c:pt>
                <c:pt idx="69">
                  <c:v>14767395</c:v>
                </c:pt>
                <c:pt idx="70">
                  <c:v>14483456</c:v>
                </c:pt>
                <c:pt idx="71">
                  <c:v>15250916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BFD-4F9D-A94A-F76031B50F88}"/>
            </c:ext>
          </c:extLst>
        </c:ser>
        <c:ser>
          <c:idx val="2"/>
          <c:order val="1"/>
          <c:tx>
            <c:strRef>
              <c:f>'1.Static Time Series Model'!$H$1</c:f>
              <c:strCache>
                <c:ptCount val="1"/>
                <c:pt idx="0">
                  <c:v>Forcast Revenue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'1.Static Time Series Model'!$A$2:$A$85</c:f>
              <c:numCache>
                <c:formatCode>General</c:formatCode>
                <c:ptCount val="8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</c:numCache>
            </c:numRef>
          </c:cat>
          <c:val>
            <c:numRef>
              <c:f>'1.Static Time Series Model'!$H$2:$H$85</c:f>
              <c:numCache>
                <c:formatCode>#,##0.0</c:formatCode>
                <c:ptCount val="84"/>
                <c:pt idx="0">
                  <c:v>11136059.733182307</c:v>
                </c:pt>
                <c:pt idx="1">
                  <c:v>11000936.853506634</c:v>
                </c:pt>
                <c:pt idx="2">
                  <c:v>11659690.604370164</c:v>
                </c:pt>
                <c:pt idx="3">
                  <c:v>11591579.579533895</c:v>
                </c:pt>
                <c:pt idx="4">
                  <c:v>11323426.260291489</c:v>
                </c:pt>
                <c:pt idx="5">
                  <c:v>11639114.042487955</c:v>
                </c:pt>
                <c:pt idx="6">
                  <c:v>13003030.546748886</c:v>
                </c:pt>
                <c:pt idx="7">
                  <c:v>12737767.987966819</c:v>
                </c:pt>
                <c:pt idx="8">
                  <c:v>11344702.576557912</c:v>
                </c:pt>
                <c:pt idx="9">
                  <c:v>12088576.696163518</c:v>
                </c:pt>
                <c:pt idx="10">
                  <c:v>11754955.70375555</c:v>
                </c:pt>
                <c:pt idx="11">
                  <c:v>12322233.602742637</c:v>
                </c:pt>
                <c:pt idx="12">
                  <c:v>11417610.150885647</c:v>
                </c:pt>
                <c:pt idx="13">
                  <c:v>11278486.222722642</c:v>
                </c:pt>
                <c:pt idx="14">
                  <c:v>11953242.890977073</c:v>
                </c:pt>
                <c:pt idx="15">
                  <c:v>11882806.04713231</c:v>
                </c:pt>
                <c:pt idx="16">
                  <c:v>11607321.271884484</c:v>
                </c:pt>
                <c:pt idx="17">
                  <c:v>11930315.408778407</c:v>
                </c:pt>
                <c:pt idx="18">
                  <c:v>13327679.147235194</c:v>
                </c:pt>
                <c:pt idx="19">
                  <c:v>13055133.429449193</c:v>
                </c:pt>
                <c:pt idx="20">
                  <c:v>11626773.703627329</c:v>
                </c:pt>
                <c:pt idx="21">
                  <c:v>12388521.797646133</c:v>
                </c:pt>
                <c:pt idx="22">
                  <c:v>12046021.076230666</c:v>
                </c:pt>
                <c:pt idx="23">
                  <c:v>12626717.109081903</c:v>
                </c:pt>
                <c:pt idx="24">
                  <c:v>11699160.568588987</c:v>
                </c:pt>
                <c:pt idx="25">
                  <c:v>11556035.59193865</c:v>
                </c:pt>
                <c:pt idx="26">
                  <c:v>12246795.177583985</c:v>
                </c:pt>
                <c:pt idx="27">
                  <c:v>12174032.514730724</c:v>
                </c:pt>
                <c:pt idx="28">
                  <c:v>11891216.28347748</c:v>
                </c:pt>
                <c:pt idx="29">
                  <c:v>12221516.775068859</c:v>
                </c:pt>
                <c:pt idx="30">
                  <c:v>13652327.747721504</c:v>
                </c:pt>
                <c:pt idx="31">
                  <c:v>13372498.870931566</c:v>
                </c:pt>
                <c:pt idx="32">
                  <c:v>11908844.830696747</c:v>
                </c:pt>
                <c:pt idx="33">
                  <c:v>12688466.899128748</c:v>
                </c:pt>
                <c:pt idx="34">
                  <c:v>12337086.448705781</c:v>
                </c:pt>
                <c:pt idx="35">
                  <c:v>12931200.61542117</c:v>
                </c:pt>
                <c:pt idx="36">
                  <c:v>11980710.986292327</c:v>
                </c:pt>
                <c:pt idx="37">
                  <c:v>11833584.961154656</c:v>
                </c:pt>
                <c:pt idx="38">
                  <c:v>12540347.464190897</c:v>
                </c:pt>
                <c:pt idx="39">
                  <c:v>12465258.982329139</c:v>
                </c:pt>
                <c:pt idx="40">
                  <c:v>12175111.295070473</c:v>
                </c:pt>
                <c:pt idx="41">
                  <c:v>12512718.141359312</c:v>
                </c:pt>
                <c:pt idx="42">
                  <c:v>13976976.348207813</c:v>
                </c:pt>
                <c:pt idx="43">
                  <c:v>13689864.31241394</c:v>
                </c:pt>
                <c:pt idx="44">
                  <c:v>12190915.957766162</c:v>
                </c:pt>
                <c:pt idx="45">
                  <c:v>12988412.000611365</c:v>
                </c:pt>
                <c:pt idx="46">
                  <c:v>12628151.821180897</c:v>
                </c:pt>
                <c:pt idx="47">
                  <c:v>13235684.121760437</c:v>
                </c:pt>
                <c:pt idx="48">
                  <c:v>12262261.403995667</c:v>
                </c:pt>
                <c:pt idx="49">
                  <c:v>12111134.330370663</c:v>
                </c:pt>
                <c:pt idx="50">
                  <c:v>12833899.750797806</c:v>
                </c:pt>
                <c:pt idx="51">
                  <c:v>12756485.449927555</c:v>
                </c:pt>
                <c:pt idx="52">
                  <c:v>12459006.306663468</c:v>
                </c:pt>
                <c:pt idx="53">
                  <c:v>12803919.507649763</c:v>
                </c:pt>
                <c:pt idx="54">
                  <c:v>14301624.948694125</c:v>
                </c:pt>
                <c:pt idx="55">
                  <c:v>14007229.753896313</c:v>
                </c:pt>
                <c:pt idx="56">
                  <c:v>12472987.08483558</c:v>
                </c:pt>
                <c:pt idx="57">
                  <c:v>13288357.10209398</c:v>
                </c:pt>
                <c:pt idx="58">
                  <c:v>12919217.193656014</c:v>
                </c:pt>
                <c:pt idx="59">
                  <c:v>13540167.628099702</c:v>
                </c:pt>
                <c:pt idx="60">
                  <c:v>12543811.82169901</c:v>
                </c:pt>
                <c:pt idx="61">
                  <c:v>12388683.699586671</c:v>
                </c:pt>
                <c:pt idx="62">
                  <c:v>13127452.037404718</c:v>
                </c:pt>
                <c:pt idx="63">
                  <c:v>13047711.917525969</c:v>
                </c:pt>
                <c:pt idx="64">
                  <c:v>12742901.318256464</c:v>
                </c:pt>
                <c:pt idx="65">
                  <c:v>13095120.873940215</c:v>
                </c:pt>
                <c:pt idx="66">
                  <c:v>14626273.549180433</c:v>
                </c:pt>
                <c:pt idx="67">
                  <c:v>14324595.195378685</c:v>
                </c:pt>
                <c:pt idx="68">
                  <c:v>12755058.211904995</c:v>
                </c:pt>
                <c:pt idx="69">
                  <c:v>13588302.203576595</c:v>
                </c:pt>
                <c:pt idx="70">
                  <c:v>13210282.566131132</c:v>
                </c:pt>
                <c:pt idx="71">
                  <c:v>13844651.134438969</c:v>
                </c:pt>
                <c:pt idx="72">
                  <c:v>12825362.23940235</c:v>
                </c:pt>
                <c:pt idx="73">
                  <c:v>12666233.068802679</c:v>
                </c:pt>
                <c:pt idx="74">
                  <c:v>13421004.324011628</c:v>
                </c:pt>
                <c:pt idx="75">
                  <c:v>13338938.385124383</c:v>
                </c:pt>
                <c:pt idx="76">
                  <c:v>13026796.329849459</c:v>
                </c:pt>
                <c:pt idx="77">
                  <c:v>13386322.240230666</c:v>
                </c:pt>
                <c:pt idx="78">
                  <c:v>14950922.149666741</c:v>
                </c:pt>
                <c:pt idx="79">
                  <c:v>14641960.63686106</c:v>
                </c:pt>
                <c:pt idx="80">
                  <c:v>13037129.338974411</c:v>
                </c:pt>
                <c:pt idx="81">
                  <c:v>13888247.305059209</c:v>
                </c:pt>
                <c:pt idx="82">
                  <c:v>13501347.938606247</c:v>
                </c:pt>
                <c:pt idx="83">
                  <c:v>14149134.640778234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BFD-4F9D-A94A-F76031B50F8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94443280"/>
        <c:axId val="1094438704"/>
      </c:lineChart>
      <c:catAx>
        <c:axId val="10944432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094438704"/>
        <c:crosses val="autoZero"/>
        <c:auto val="1"/>
        <c:lblAlgn val="ctr"/>
        <c:lblOffset val="100"/>
        <c:noMultiLvlLbl val="0"/>
      </c:catAx>
      <c:valAx>
        <c:axId val="1094438704"/>
        <c:scaling>
          <c:orientation val="minMax"/>
          <c:min val="9000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0944432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/>
              <a:t>Holt's</a:t>
            </a:r>
            <a:r>
              <a:rPr lang="en-US" altLang="zh-TW" baseline="0"/>
              <a:t> Model</a:t>
            </a:r>
            <a:endParaRPr lang="zh-TW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'3.Holt''s Model'!$B$1</c:f>
              <c:strCache>
                <c:ptCount val="1"/>
                <c:pt idx="0">
                  <c:v>Revenue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'3.Holt''s Model'!$A$2:$A$74</c:f>
              <c:numCache>
                <c:formatCode>General</c:formatCode>
                <c:ptCount val="73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</c:numCache>
            </c:numRef>
          </c:cat>
          <c:val>
            <c:numRef>
              <c:f>'3.Holt''s Model'!$B$2:$B$74</c:f>
              <c:numCache>
                <c:formatCode>#,##0</c:formatCode>
                <c:ptCount val="73"/>
                <c:pt idx="1">
                  <c:v>10564531</c:v>
                </c:pt>
                <c:pt idx="2">
                  <c:v>10754359</c:v>
                </c:pt>
                <c:pt idx="3">
                  <c:v>11703372</c:v>
                </c:pt>
                <c:pt idx="4">
                  <c:v>11446799</c:v>
                </c:pt>
                <c:pt idx="5">
                  <c:v>11059708</c:v>
                </c:pt>
                <c:pt idx="6">
                  <c:v>11693245</c:v>
                </c:pt>
                <c:pt idx="7">
                  <c:v>12870356</c:v>
                </c:pt>
                <c:pt idx="8">
                  <c:v>13029532</c:v>
                </c:pt>
                <c:pt idx="9">
                  <c:v>11468525</c:v>
                </c:pt>
                <c:pt idx="10">
                  <c:v>11822554</c:v>
                </c:pt>
                <c:pt idx="11">
                  <c:v>11858259</c:v>
                </c:pt>
                <c:pt idx="12">
                  <c:v>11980632</c:v>
                </c:pt>
                <c:pt idx="13">
                  <c:v>12044641</c:v>
                </c:pt>
                <c:pt idx="14">
                  <c:v>10570968</c:v>
                </c:pt>
                <c:pt idx="15">
                  <c:v>12362021</c:v>
                </c:pt>
                <c:pt idx="16">
                  <c:v>12354434</c:v>
                </c:pt>
                <c:pt idx="17">
                  <c:v>12402361</c:v>
                </c:pt>
                <c:pt idx="18">
                  <c:v>12529393</c:v>
                </c:pt>
                <c:pt idx="19">
                  <c:v>13963321</c:v>
                </c:pt>
                <c:pt idx="20">
                  <c:v>13704451</c:v>
                </c:pt>
                <c:pt idx="21">
                  <c:v>11926698</c:v>
                </c:pt>
                <c:pt idx="22">
                  <c:v>12642413</c:v>
                </c:pt>
                <c:pt idx="23">
                  <c:v>12356561</c:v>
                </c:pt>
                <c:pt idx="24">
                  <c:v>12982141</c:v>
                </c:pt>
                <c:pt idx="25">
                  <c:v>11611712</c:v>
                </c:pt>
                <c:pt idx="26">
                  <c:v>12852535</c:v>
                </c:pt>
                <c:pt idx="27">
                  <c:v>12697303</c:v>
                </c:pt>
                <c:pt idx="28">
                  <c:v>12125779</c:v>
                </c:pt>
                <c:pt idx="29">
                  <c:v>11853265</c:v>
                </c:pt>
                <c:pt idx="30">
                  <c:v>11638764</c:v>
                </c:pt>
                <c:pt idx="31">
                  <c:v>13183419</c:v>
                </c:pt>
                <c:pt idx="32">
                  <c:v>12800438</c:v>
                </c:pt>
                <c:pt idx="33">
                  <c:v>11073818</c:v>
                </c:pt>
                <c:pt idx="34">
                  <c:v>12104592</c:v>
                </c:pt>
                <c:pt idx="35">
                  <c:v>11359458</c:v>
                </c:pt>
                <c:pt idx="36">
                  <c:v>11739349</c:v>
                </c:pt>
                <c:pt idx="37">
                  <c:v>11558434</c:v>
                </c:pt>
                <c:pt idx="38">
                  <c:v>11876002</c:v>
                </c:pt>
                <c:pt idx="39">
                  <c:v>11557051</c:v>
                </c:pt>
                <c:pt idx="40">
                  <c:v>11295081</c:v>
                </c:pt>
                <c:pt idx="41">
                  <c:v>10948582</c:v>
                </c:pt>
                <c:pt idx="42">
                  <c:v>11566245</c:v>
                </c:pt>
                <c:pt idx="43">
                  <c:v>12853998</c:v>
                </c:pt>
                <c:pt idx="44">
                  <c:v>12463097</c:v>
                </c:pt>
                <c:pt idx="45">
                  <c:v>11232306</c:v>
                </c:pt>
                <c:pt idx="46">
                  <c:v>11729458</c:v>
                </c:pt>
                <c:pt idx="47">
                  <c:v>11498843</c:v>
                </c:pt>
                <c:pt idx="48">
                  <c:v>12468642</c:v>
                </c:pt>
                <c:pt idx="49">
                  <c:v>12616260</c:v>
                </c:pt>
                <c:pt idx="50">
                  <c:v>11010984</c:v>
                </c:pt>
                <c:pt idx="51">
                  <c:v>12176888</c:v>
                </c:pt>
                <c:pt idx="52">
                  <c:v>12669255</c:v>
                </c:pt>
                <c:pt idx="53">
                  <c:v>12734493</c:v>
                </c:pt>
                <c:pt idx="54">
                  <c:v>12719450</c:v>
                </c:pt>
                <c:pt idx="55">
                  <c:v>14264345</c:v>
                </c:pt>
                <c:pt idx="56">
                  <c:v>13904466</c:v>
                </c:pt>
                <c:pt idx="57">
                  <c:v>12387598</c:v>
                </c:pt>
                <c:pt idx="58">
                  <c:v>14054891</c:v>
                </c:pt>
                <c:pt idx="59">
                  <c:v>13406607</c:v>
                </c:pt>
                <c:pt idx="60">
                  <c:v>14191727</c:v>
                </c:pt>
                <c:pt idx="61">
                  <c:v>12672470</c:v>
                </c:pt>
                <c:pt idx="62">
                  <c:v>13134569</c:v>
                </c:pt>
                <c:pt idx="63">
                  <c:v>13847806</c:v>
                </c:pt>
                <c:pt idx="64">
                  <c:v>14058611</c:v>
                </c:pt>
                <c:pt idx="65">
                  <c:v>13209492</c:v>
                </c:pt>
                <c:pt idx="66">
                  <c:v>14077976</c:v>
                </c:pt>
                <c:pt idx="67">
                  <c:v>15793567</c:v>
                </c:pt>
                <c:pt idx="68">
                  <c:v>15285557</c:v>
                </c:pt>
                <c:pt idx="69">
                  <c:v>14271465</c:v>
                </c:pt>
                <c:pt idx="70">
                  <c:v>14767395</c:v>
                </c:pt>
                <c:pt idx="71">
                  <c:v>14483456</c:v>
                </c:pt>
                <c:pt idx="72">
                  <c:v>15250916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061-4217-80E7-0022BB9E105F}"/>
            </c:ext>
          </c:extLst>
        </c:ser>
        <c:ser>
          <c:idx val="2"/>
          <c:order val="1"/>
          <c:tx>
            <c:strRef>
              <c:f>'3.Holt''s Model'!$J$1</c:f>
              <c:strCache>
                <c:ptCount val="1"/>
                <c:pt idx="0">
                  <c:v>forcast revenue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'3.Holt''s Model'!$A$2:$A$74</c:f>
              <c:numCache>
                <c:formatCode>General</c:formatCode>
                <c:ptCount val="73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</c:numCache>
            </c:numRef>
          </c:cat>
          <c:val>
            <c:numRef>
              <c:f>'3.Holt''s Model'!$J$2:$J$74</c:f>
              <c:numCache>
                <c:formatCode>_-* #,##0.0_-;\-* #,##0.0_-;_-* "-"??_-;_-@_-</c:formatCode>
                <c:ptCount val="73"/>
                <c:pt idx="1">
                  <c:v>11295227.60806697</c:v>
                </c:pt>
                <c:pt idx="2">
                  <c:v>11217146.982102655</c:v>
                </c:pt>
                <c:pt idx="3">
                  <c:v>11140403.879719125</c:v>
                </c:pt>
                <c:pt idx="4">
                  <c:v>11197199.634189397</c:v>
                </c:pt>
                <c:pt idx="5">
                  <c:v>11236386.478332225</c:v>
                </c:pt>
                <c:pt idx="6">
                  <c:v>11223228.221752498</c:v>
                </c:pt>
                <c:pt idx="7">
                  <c:v>11300590.413634356</c:v>
                </c:pt>
                <c:pt idx="8">
                  <c:v>11574264.593578139</c:v>
                </c:pt>
                <c:pt idx="9">
                  <c:v>11916528.662880749</c:v>
                </c:pt>
                <c:pt idx="10">
                  <c:v>12043825.423794653</c:v>
                </c:pt>
                <c:pt idx="11">
                  <c:v>12181625.480308464</c:v>
                </c:pt>
                <c:pt idx="12">
                  <c:v>12291430.874753928</c:v>
                </c:pt>
                <c:pt idx="13">
                  <c:v>12385399.091643376</c:v>
                </c:pt>
                <c:pt idx="14">
                  <c:v>12457629.691803494</c:v>
                </c:pt>
                <c:pt idx="15">
                  <c:v>12271503.53889841</c:v>
                </c:pt>
                <c:pt idx="16">
                  <c:v>12288073.761644419</c:v>
                </c:pt>
                <c:pt idx="17">
                  <c:v>12305878.075225387</c:v>
                </c:pt>
                <c:pt idx="18">
                  <c:v>12332001.218310859</c:v>
                </c:pt>
                <c:pt idx="19">
                  <c:v>12379071.79508069</c:v>
                </c:pt>
                <c:pt idx="20">
                  <c:v>12651961.820444096</c:v>
                </c:pt>
                <c:pt idx="21">
                  <c:v>12929562.748146737</c:v>
                </c:pt>
                <c:pt idx="22">
                  <c:v>12946470.721931046</c:v>
                </c:pt>
                <c:pt idx="23">
                  <c:v>13016536.223630715</c:v>
                </c:pt>
                <c:pt idx="24">
                  <c:v>13014711.337860726</c:v>
                </c:pt>
                <c:pt idx="25">
                  <c:v>13073835.572085395</c:v>
                </c:pt>
                <c:pt idx="26">
                  <c:v>12909587.686422901</c:v>
                </c:pt>
                <c:pt idx="27">
                  <c:v>12882708.991573399</c:v>
                </c:pt>
                <c:pt idx="28">
                  <c:v>12832797.636672311</c:v>
                </c:pt>
                <c:pt idx="29">
                  <c:v>12691838.992244354</c:v>
                </c:pt>
                <c:pt idx="30">
                  <c:v>12491603.242685752</c:v>
                </c:pt>
                <c:pt idx="31">
                  <c:v>12243034.809735294</c:v>
                </c:pt>
                <c:pt idx="32">
                  <c:v>12225509.850544443</c:v>
                </c:pt>
                <c:pt idx="33">
                  <c:v>12203060.335492732</c:v>
                </c:pt>
                <c:pt idx="34">
                  <c:v>11948085.443494093</c:v>
                </c:pt>
                <c:pt idx="35">
                  <c:v>11830293.301303139</c:v>
                </c:pt>
                <c:pt idx="36">
                  <c:v>11623871.03175961</c:v>
                </c:pt>
                <c:pt idx="37">
                  <c:v>11482431.377423657</c:v>
                </c:pt>
                <c:pt idx="38">
                  <c:v>11341224.332762999</c:v>
                </c:pt>
                <c:pt idx="39">
                  <c:v>11275307.564266441</c:v>
                </c:pt>
                <c:pt idx="40">
                  <c:v>11199583.261584885</c:v>
                </c:pt>
                <c:pt idx="41">
                  <c:v>11110486.764784316</c:v>
                </c:pt>
                <c:pt idx="42">
                  <c:v>10986745.255600667</c:v>
                </c:pt>
                <c:pt idx="43">
                  <c:v>10969016.683277346</c:v>
                </c:pt>
                <c:pt idx="44">
                  <c:v>11185510.240606105</c:v>
                </c:pt>
                <c:pt idx="45">
                  <c:v>11411531.61396865</c:v>
                </c:pt>
                <c:pt idx="46">
                  <c:v>11482014.341226665</c:v>
                </c:pt>
                <c:pt idx="47">
                  <c:v>11608773.396991413</c:v>
                </c:pt>
                <c:pt idx="48">
                  <c:v>11693748.875345159</c:v>
                </c:pt>
                <c:pt idx="49">
                  <c:v>11909825.827719545</c:v>
                </c:pt>
                <c:pt idx="50">
                  <c:v>12157910.764331916</c:v>
                </c:pt>
                <c:pt idx="51">
                  <c:v>12157578.635244798</c:v>
                </c:pt>
                <c:pt idx="52">
                  <c:v>12274932.134127928</c:v>
                </c:pt>
                <c:pt idx="53">
                  <c:v>12451474.740745706</c:v>
                </c:pt>
                <c:pt idx="54">
                  <c:v>12632452.890960695</c:v>
                </c:pt>
                <c:pt idx="55">
                  <c:v>12798613.767151348</c:v>
                </c:pt>
                <c:pt idx="56">
                  <c:v>13183263.273529612</c:v>
                </c:pt>
                <c:pt idx="57">
                  <c:v>13533126.079225918</c:v>
                </c:pt>
                <c:pt idx="58">
                  <c:v>13633311.759995172</c:v>
                </c:pt>
                <c:pt idx="59">
                  <c:v>13913395.030887764</c:v>
                </c:pt>
                <c:pt idx="60">
                  <c:v>14072768.232992269</c:v>
                </c:pt>
                <c:pt idx="61">
                  <c:v>14301258.84707175</c:v>
                </c:pt>
                <c:pt idx="62">
                  <c:v>14265391.313154336</c:v>
                </c:pt>
                <c:pt idx="63">
                  <c:v>14217125.205405178</c:v>
                </c:pt>
                <c:pt idx="64">
                  <c:v>14224696.85213365</c:v>
                </c:pt>
                <c:pt idx="65">
                  <c:v>14243457.112321924</c:v>
                </c:pt>
                <c:pt idx="66">
                  <c:v>14118561.365313664</c:v>
                </c:pt>
                <c:pt idx="67">
                  <c:v>14090771.397913979</c:v>
                </c:pt>
                <c:pt idx="68">
                  <c:v>14330973.285368994</c:v>
                </c:pt>
                <c:pt idx="69">
                  <c:v>14548856.088383213</c:v>
                </c:pt>
                <c:pt idx="70">
                  <c:v>14628284.901234932</c:v>
                </c:pt>
                <c:pt idx="71">
                  <c:v>14757014.888233557</c:v>
                </c:pt>
                <c:pt idx="72">
                  <c:v>14829432.237679474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061-4217-80E7-0022BB9E105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64594512"/>
        <c:axId val="264609072"/>
      </c:lineChart>
      <c:catAx>
        <c:axId val="2645945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264609072"/>
        <c:crosses val="autoZero"/>
        <c:auto val="1"/>
        <c:lblAlgn val="ctr"/>
        <c:lblOffset val="100"/>
        <c:noMultiLvlLbl val="0"/>
      </c:catAx>
      <c:valAx>
        <c:axId val="2646090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2645945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/>
              <a:t>Holt's</a:t>
            </a:r>
            <a:r>
              <a:rPr lang="en-US" altLang="zh-TW" baseline="0"/>
              <a:t> Model</a:t>
            </a:r>
            <a:endParaRPr lang="zh-TW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'3.Holt''s Model'!$B$1</c:f>
              <c:strCache>
                <c:ptCount val="1"/>
                <c:pt idx="0">
                  <c:v>Revenue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'3.Holt''s Model'!$A$2:$A$74</c:f>
              <c:numCache>
                <c:formatCode>General</c:formatCode>
                <c:ptCount val="73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</c:numCache>
            </c:numRef>
          </c:cat>
          <c:val>
            <c:numRef>
              <c:f>'3.Holt''s Model'!$B$2:$B$74</c:f>
              <c:numCache>
                <c:formatCode>#,##0</c:formatCode>
                <c:ptCount val="73"/>
                <c:pt idx="1">
                  <c:v>10564531</c:v>
                </c:pt>
                <c:pt idx="2">
                  <c:v>10754359</c:v>
                </c:pt>
                <c:pt idx="3">
                  <c:v>11703372</c:v>
                </c:pt>
                <c:pt idx="4">
                  <c:v>11446799</c:v>
                </c:pt>
                <c:pt idx="5">
                  <c:v>11059708</c:v>
                </c:pt>
                <c:pt idx="6">
                  <c:v>11693245</c:v>
                </c:pt>
                <c:pt idx="7">
                  <c:v>12870356</c:v>
                </c:pt>
                <c:pt idx="8">
                  <c:v>13029532</c:v>
                </c:pt>
                <c:pt idx="9">
                  <c:v>11468525</c:v>
                </c:pt>
                <c:pt idx="10">
                  <c:v>11822554</c:v>
                </c:pt>
                <c:pt idx="11">
                  <c:v>11858259</c:v>
                </c:pt>
                <c:pt idx="12">
                  <c:v>11980632</c:v>
                </c:pt>
                <c:pt idx="13">
                  <c:v>12044641</c:v>
                </c:pt>
                <c:pt idx="14">
                  <c:v>10570968</c:v>
                </c:pt>
                <c:pt idx="15">
                  <c:v>12362021</c:v>
                </c:pt>
                <c:pt idx="16">
                  <c:v>12354434</c:v>
                </c:pt>
                <c:pt idx="17">
                  <c:v>12402361</c:v>
                </c:pt>
                <c:pt idx="18">
                  <c:v>12529393</c:v>
                </c:pt>
                <c:pt idx="19">
                  <c:v>13963321</c:v>
                </c:pt>
                <c:pt idx="20">
                  <c:v>13704451</c:v>
                </c:pt>
                <c:pt idx="21">
                  <c:v>11926698</c:v>
                </c:pt>
                <c:pt idx="22">
                  <c:v>12642413</c:v>
                </c:pt>
                <c:pt idx="23">
                  <c:v>12356561</c:v>
                </c:pt>
                <c:pt idx="24">
                  <c:v>12982141</c:v>
                </c:pt>
                <c:pt idx="25">
                  <c:v>11611712</c:v>
                </c:pt>
                <c:pt idx="26">
                  <c:v>12852535</c:v>
                </c:pt>
                <c:pt idx="27">
                  <c:v>12697303</c:v>
                </c:pt>
                <c:pt idx="28">
                  <c:v>12125779</c:v>
                </c:pt>
                <c:pt idx="29">
                  <c:v>11853265</c:v>
                </c:pt>
                <c:pt idx="30">
                  <c:v>11638764</c:v>
                </c:pt>
                <c:pt idx="31">
                  <c:v>13183419</c:v>
                </c:pt>
                <c:pt idx="32">
                  <c:v>12800438</c:v>
                </c:pt>
                <c:pt idx="33">
                  <c:v>11073818</c:v>
                </c:pt>
                <c:pt idx="34">
                  <c:v>12104592</c:v>
                </c:pt>
                <c:pt idx="35">
                  <c:v>11359458</c:v>
                </c:pt>
                <c:pt idx="36">
                  <c:v>11739349</c:v>
                </c:pt>
                <c:pt idx="37">
                  <c:v>11558434</c:v>
                </c:pt>
                <c:pt idx="38">
                  <c:v>11876002</c:v>
                </c:pt>
                <c:pt idx="39">
                  <c:v>11557051</c:v>
                </c:pt>
                <c:pt idx="40">
                  <c:v>11295081</c:v>
                </c:pt>
                <c:pt idx="41">
                  <c:v>10948582</c:v>
                </c:pt>
                <c:pt idx="42">
                  <c:v>11566245</c:v>
                </c:pt>
                <c:pt idx="43">
                  <c:v>12853998</c:v>
                </c:pt>
                <c:pt idx="44">
                  <c:v>12463097</c:v>
                </c:pt>
                <c:pt idx="45">
                  <c:v>11232306</c:v>
                </c:pt>
                <c:pt idx="46">
                  <c:v>11729458</c:v>
                </c:pt>
                <c:pt idx="47">
                  <c:v>11498843</c:v>
                </c:pt>
                <c:pt idx="48">
                  <c:v>12468642</c:v>
                </c:pt>
                <c:pt idx="49">
                  <c:v>12616260</c:v>
                </c:pt>
                <c:pt idx="50">
                  <c:v>11010984</c:v>
                </c:pt>
                <c:pt idx="51">
                  <c:v>12176888</c:v>
                </c:pt>
                <c:pt idx="52">
                  <c:v>12669255</c:v>
                </c:pt>
                <c:pt idx="53">
                  <c:v>12734493</c:v>
                </c:pt>
                <c:pt idx="54">
                  <c:v>12719450</c:v>
                </c:pt>
                <c:pt idx="55">
                  <c:v>14264345</c:v>
                </c:pt>
                <c:pt idx="56">
                  <c:v>13904466</c:v>
                </c:pt>
                <c:pt idx="57">
                  <c:v>12387598</c:v>
                </c:pt>
                <c:pt idx="58">
                  <c:v>14054891</c:v>
                </c:pt>
                <c:pt idx="59">
                  <c:v>13406607</c:v>
                </c:pt>
                <c:pt idx="60">
                  <c:v>14191727</c:v>
                </c:pt>
                <c:pt idx="61">
                  <c:v>12672470</c:v>
                </c:pt>
                <c:pt idx="62">
                  <c:v>13134569</c:v>
                </c:pt>
                <c:pt idx="63">
                  <c:v>13847806</c:v>
                </c:pt>
                <c:pt idx="64">
                  <c:v>14058611</c:v>
                </c:pt>
                <c:pt idx="65">
                  <c:v>13209492</c:v>
                </c:pt>
                <c:pt idx="66">
                  <c:v>14077976</c:v>
                </c:pt>
                <c:pt idx="67">
                  <c:v>15793567</c:v>
                </c:pt>
                <c:pt idx="68">
                  <c:v>15285557</c:v>
                </c:pt>
                <c:pt idx="69">
                  <c:v>14271465</c:v>
                </c:pt>
                <c:pt idx="70">
                  <c:v>14767395</c:v>
                </c:pt>
                <c:pt idx="71">
                  <c:v>14483456</c:v>
                </c:pt>
                <c:pt idx="72">
                  <c:v>15250916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B13-4659-9497-CE7FA1BD0BBB}"/>
            </c:ext>
          </c:extLst>
        </c:ser>
        <c:ser>
          <c:idx val="2"/>
          <c:order val="1"/>
          <c:tx>
            <c:strRef>
              <c:f>'3.Holt''s Model'!$J$1</c:f>
              <c:strCache>
                <c:ptCount val="1"/>
                <c:pt idx="0">
                  <c:v>forcast revenue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'3.Holt''s Model'!$A$2:$A$74</c:f>
              <c:numCache>
                <c:formatCode>General</c:formatCode>
                <c:ptCount val="73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</c:numCache>
            </c:numRef>
          </c:cat>
          <c:val>
            <c:numRef>
              <c:f>'3.Holt''s Model'!$J$2:$J$74</c:f>
              <c:numCache>
                <c:formatCode>_-* #,##0.0_-;\-* #,##0.0_-;_-* "-"??_-;_-@_-</c:formatCode>
                <c:ptCount val="73"/>
                <c:pt idx="1">
                  <c:v>11295227.60806697</c:v>
                </c:pt>
                <c:pt idx="2">
                  <c:v>11217146.982102655</c:v>
                </c:pt>
                <c:pt idx="3">
                  <c:v>11140403.879719125</c:v>
                </c:pt>
                <c:pt idx="4">
                  <c:v>11197199.634189397</c:v>
                </c:pt>
                <c:pt idx="5">
                  <c:v>11236386.478332225</c:v>
                </c:pt>
                <c:pt idx="6">
                  <c:v>11223228.221752498</c:v>
                </c:pt>
                <c:pt idx="7">
                  <c:v>11300590.413634356</c:v>
                </c:pt>
                <c:pt idx="8">
                  <c:v>11574264.593578139</c:v>
                </c:pt>
                <c:pt idx="9">
                  <c:v>11916528.662880749</c:v>
                </c:pt>
                <c:pt idx="10">
                  <c:v>12043825.423794653</c:v>
                </c:pt>
                <c:pt idx="11">
                  <c:v>12181625.480308464</c:v>
                </c:pt>
                <c:pt idx="12">
                  <c:v>12291430.874753928</c:v>
                </c:pt>
                <c:pt idx="13">
                  <c:v>12385399.091643376</c:v>
                </c:pt>
                <c:pt idx="14">
                  <c:v>12457629.691803494</c:v>
                </c:pt>
                <c:pt idx="15">
                  <c:v>12271503.53889841</c:v>
                </c:pt>
                <c:pt idx="16">
                  <c:v>12288073.761644419</c:v>
                </c:pt>
                <c:pt idx="17">
                  <c:v>12305878.075225387</c:v>
                </c:pt>
                <c:pt idx="18">
                  <c:v>12332001.218310859</c:v>
                </c:pt>
                <c:pt idx="19">
                  <c:v>12379071.79508069</c:v>
                </c:pt>
                <c:pt idx="20">
                  <c:v>12651961.820444096</c:v>
                </c:pt>
                <c:pt idx="21">
                  <c:v>12929562.748146737</c:v>
                </c:pt>
                <c:pt idx="22">
                  <c:v>12946470.721931046</c:v>
                </c:pt>
                <c:pt idx="23">
                  <c:v>13016536.223630715</c:v>
                </c:pt>
                <c:pt idx="24">
                  <c:v>13014711.337860726</c:v>
                </c:pt>
                <c:pt idx="25">
                  <c:v>13073835.572085395</c:v>
                </c:pt>
                <c:pt idx="26">
                  <c:v>12909587.686422901</c:v>
                </c:pt>
                <c:pt idx="27">
                  <c:v>12882708.991573399</c:v>
                </c:pt>
                <c:pt idx="28">
                  <c:v>12832797.636672311</c:v>
                </c:pt>
                <c:pt idx="29">
                  <c:v>12691838.992244354</c:v>
                </c:pt>
                <c:pt idx="30">
                  <c:v>12491603.242685752</c:v>
                </c:pt>
                <c:pt idx="31">
                  <c:v>12243034.809735294</c:v>
                </c:pt>
                <c:pt idx="32">
                  <c:v>12225509.850544443</c:v>
                </c:pt>
                <c:pt idx="33">
                  <c:v>12203060.335492732</c:v>
                </c:pt>
                <c:pt idx="34">
                  <c:v>11948085.443494093</c:v>
                </c:pt>
                <c:pt idx="35">
                  <c:v>11830293.301303139</c:v>
                </c:pt>
                <c:pt idx="36">
                  <c:v>11623871.03175961</c:v>
                </c:pt>
                <c:pt idx="37">
                  <c:v>11482431.377423657</c:v>
                </c:pt>
                <c:pt idx="38">
                  <c:v>11341224.332762999</c:v>
                </c:pt>
                <c:pt idx="39">
                  <c:v>11275307.564266441</c:v>
                </c:pt>
                <c:pt idx="40">
                  <c:v>11199583.261584885</c:v>
                </c:pt>
                <c:pt idx="41">
                  <c:v>11110486.764784316</c:v>
                </c:pt>
                <c:pt idx="42">
                  <c:v>10986745.255600667</c:v>
                </c:pt>
                <c:pt idx="43">
                  <c:v>10969016.683277346</c:v>
                </c:pt>
                <c:pt idx="44">
                  <c:v>11185510.240606105</c:v>
                </c:pt>
                <c:pt idx="45">
                  <c:v>11411531.61396865</c:v>
                </c:pt>
                <c:pt idx="46">
                  <c:v>11482014.341226665</c:v>
                </c:pt>
                <c:pt idx="47">
                  <c:v>11608773.396991413</c:v>
                </c:pt>
                <c:pt idx="48">
                  <c:v>11693748.875345159</c:v>
                </c:pt>
                <c:pt idx="49">
                  <c:v>11909825.827719545</c:v>
                </c:pt>
                <c:pt idx="50">
                  <c:v>12157910.764331916</c:v>
                </c:pt>
                <c:pt idx="51">
                  <c:v>12157578.635244798</c:v>
                </c:pt>
                <c:pt idx="52">
                  <c:v>12274932.134127928</c:v>
                </c:pt>
                <c:pt idx="53">
                  <c:v>12451474.740745706</c:v>
                </c:pt>
                <c:pt idx="54">
                  <c:v>12632452.890960695</c:v>
                </c:pt>
                <c:pt idx="55">
                  <c:v>12798613.767151348</c:v>
                </c:pt>
                <c:pt idx="56">
                  <c:v>13183263.273529612</c:v>
                </c:pt>
                <c:pt idx="57">
                  <c:v>13533126.079225918</c:v>
                </c:pt>
                <c:pt idx="58">
                  <c:v>13633311.759995172</c:v>
                </c:pt>
                <c:pt idx="59">
                  <c:v>13913395.030887764</c:v>
                </c:pt>
                <c:pt idx="60">
                  <c:v>14072768.232992269</c:v>
                </c:pt>
                <c:pt idx="61">
                  <c:v>14301258.84707175</c:v>
                </c:pt>
                <c:pt idx="62">
                  <c:v>14265391.313154336</c:v>
                </c:pt>
                <c:pt idx="63">
                  <c:v>14217125.205405178</c:v>
                </c:pt>
                <c:pt idx="64">
                  <c:v>14224696.85213365</c:v>
                </c:pt>
                <c:pt idx="65">
                  <c:v>14243457.112321924</c:v>
                </c:pt>
                <c:pt idx="66">
                  <c:v>14118561.365313664</c:v>
                </c:pt>
                <c:pt idx="67">
                  <c:v>14090771.397913979</c:v>
                </c:pt>
                <c:pt idx="68">
                  <c:v>14330973.285368994</c:v>
                </c:pt>
                <c:pt idx="69">
                  <c:v>14548856.088383213</c:v>
                </c:pt>
                <c:pt idx="70">
                  <c:v>14628284.901234932</c:v>
                </c:pt>
                <c:pt idx="71">
                  <c:v>14757014.888233557</c:v>
                </c:pt>
                <c:pt idx="72">
                  <c:v>14829432.237679474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B13-4659-9497-CE7FA1BD0BB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64594512"/>
        <c:axId val="264609072"/>
      </c:lineChart>
      <c:catAx>
        <c:axId val="2645945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264609072"/>
        <c:crosses val="autoZero"/>
        <c:auto val="1"/>
        <c:lblAlgn val="ctr"/>
        <c:lblOffset val="100"/>
        <c:noMultiLvlLbl val="0"/>
      </c:catAx>
      <c:valAx>
        <c:axId val="264609072"/>
        <c:scaling>
          <c:orientation val="minMax"/>
          <c:min val="9000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2645945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/>
              <a:t>Holt</a:t>
            </a:r>
            <a:r>
              <a:rPr lang="en-US" altLang="zh-TW" baseline="0"/>
              <a:t>'s Model (Seasonal)</a:t>
            </a:r>
            <a:endParaRPr lang="zh-TW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'3.Holt''s Model(Seasonal)'!$D$1</c:f>
              <c:strCache>
                <c:ptCount val="1"/>
                <c:pt idx="0">
                  <c:v>Revenue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'3.Holt''s Model(Seasonal)'!$D$2:$D$74</c:f>
              <c:numCache>
                <c:formatCode>#,##0</c:formatCode>
                <c:ptCount val="73"/>
                <c:pt idx="1">
                  <c:v>10564531</c:v>
                </c:pt>
                <c:pt idx="2">
                  <c:v>10754359</c:v>
                </c:pt>
                <c:pt idx="3">
                  <c:v>11703372</c:v>
                </c:pt>
                <c:pt idx="4">
                  <c:v>11446799</c:v>
                </c:pt>
                <c:pt idx="5">
                  <c:v>11059708</c:v>
                </c:pt>
                <c:pt idx="6">
                  <c:v>11693245</c:v>
                </c:pt>
                <c:pt idx="7">
                  <c:v>12870356</c:v>
                </c:pt>
                <c:pt idx="8">
                  <c:v>13029532</c:v>
                </c:pt>
                <c:pt idx="9">
                  <c:v>11468525</c:v>
                </c:pt>
                <c:pt idx="10">
                  <c:v>11822554</c:v>
                </c:pt>
                <c:pt idx="11">
                  <c:v>11858259</c:v>
                </c:pt>
                <c:pt idx="12">
                  <c:v>11980632</c:v>
                </c:pt>
                <c:pt idx="13">
                  <c:v>12044641</c:v>
                </c:pt>
                <c:pt idx="14">
                  <c:v>10570968</c:v>
                </c:pt>
                <c:pt idx="15">
                  <c:v>12362021</c:v>
                </c:pt>
                <c:pt idx="16">
                  <c:v>12354434</c:v>
                </c:pt>
                <c:pt idx="17">
                  <c:v>12402361</c:v>
                </c:pt>
                <c:pt idx="18">
                  <c:v>12529393</c:v>
                </c:pt>
                <c:pt idx="19">
                  <c:v>13963321</c:v>
                </c:pt>
                <c:pt idx="20">
                  <c:v>13704451</c:v>
                </c:pt>
                <c:pt idx="21">
                  <c:v>11926698</c:v>
                </c:pt>
                <c:pt idx="22">
                  <c:v>12642413</c:v>
                </c:pt>
                <c:pt idx="23">
                  <c:v>12356561</c:v>
                </c:pt>
                <c:pt idx="24">
                  <c:v>12982141</c:v>
                </c:pt>
                <c:pt idx="25">
                  <c:v>11611712</c:v>
                </c:pt>
                <c:pt idx="26">
                  <c:v>12852535</c:v>
                </c:pt>
                <c:pt idx="27">
                  <c:v>12697303</c:v>
                </c:pt>
                <c:pt idx="28">
                  <c:v>12125779</c:v>
                </c:pt>
                <c:pt idx="29">
                  <c:v>11853265</c:v>
                </c:pt>
                <c:pt idx="30">
                  <c:v>11638764</c:v>
                </c:pt>
                <c:pt idx="31">
                  <c:v>13183419</c:v>
                </c:pt>
                <c:pt idx="32">
                  <c:v>12800438</c:v>
                </c:pt>
                <c:pt idx="33">
                  <c:v>11073818</c:v>
                </c:pt>
                <c:pt idx="34">
                  <c:v>12104592</c:v>
                </c:pt>
                <c:pt idx="35">
                  <c:v>11359458</c:v>
                </c:pt>
                <c:pt idx="36">
                  <c:v>11739349</c:v>
                </c:pt>
                <c:pt idx="37">
                  <c:v>11558434</c:v>
                </c:pt>
                <c:pt idx="38">
                  <c:v>11876002</c:v>
                </c:pt>
                <c:pt idx="39">
                  <c:v>11557051</c:v>
                </c:pt>
                <c:pt idx="40">
                  <c:v>11295081</c:v>
                </c:pt>
                <c:pt idx="41">
                  <c:v>10948582</c:v>
                </c:pt>
                <c:pt idx="42">
                  <c:v>11566245</c:v>
                </c:pt>
                <c:pt idx="43">
                  <c:v>12853998</c:v>
                </c:pt>
                <c:pt idx="44">
                  <c:v>12463097</c:v>
                </c:pt>
                <c:pt idx="45">
                  <c:v>11232306</c:v>
                </c:pt>
                <c:pt idx="46">
                  <c:v>11729458</c:v>
                </c:pt>
                <c:pt idx="47">
                  <c:v>11498843</c:v>
                </c:pt>
                <c:pt idx="48">
                  <c:v>12468642</c:v>
                </c:pt>
                <c:pt idx="49">
                  <c:v>12616260</c:v>
                </c:pt>
                <c:pt idx="50">
                  <c:v>11010984</c:v>
                </c:pt>
                <c:pt idx="51">
                  <c:v>12176888</c:v>
                </c:pt>
                <c:pt idx="52">
                  <c:v>12669255</c:v>
                </c:pt>
                <c:pt idx="53">
                  <c:v>12734493</c:v>
                </c:pt>
                <c:pt idx="54">
                  <c:v>12719450</c:v>
                </c:pt>
                <c:pt idx="55">
                  <c:v>14264345</c:v>
                </c:pt>
                <c:pt idx="56">
                  <c:v>13904466</c:v>
                </c:pt>
                <c:pt idx="57">
                  <c:v>12387598</c:v>
                </c:pt>
                <c:pt idx="58">
                  <c:v>14054891</c:v>
                </c:pt>
                <c:pt idx="59">
                  <c:v>13406607</c:v>
                </c:pt>
                <c:pt idx="60">
                  <c:v>14191727</c:v>
                </c:pt>
                <c:pt idx="61">
                  <c:v>12672470</c:v>
                </c:pt>
                <c:pt idx="62">
                  <c:v>13134569</c:v>
                </c:pt>
                <c:pt idx="63">
                  <c:v>13847806</c:v>
                </c:pt>
                <c:pt idx="64">
                  <c:v>14058611</c:v>
                </c:pt>
                <c:pt idx="65">
                  <c:v>13209492</c:v>
                </c:pt>
                <c:pt idx="66">
                  <c:v>14077976</c:v>
                </c:pt>
                <c:pt idx="67">
                  <c:v>15793567</c:v>
                </c:pt>
                <c:pt idx="68">
                  <c:v>15285557</c:v>
                </c:pt>
                <c:pt idx="69">
                  <c:v>14271465</c:v>
                </c:pt>
                <c:pt idx="70">
                  <c:v>14767395</c:v>
                </c:pt>
                <c:pt idx="71">
                  <c:v>14483456</c:v>
                </c:pt>
                <c:pt idx="72">
                  <c:v>15250916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77D-4BFD-ABD3-75C4D967F22E}"/>
            </c:ext>
          </c:extLst>
        </c:ser>
        <c:ser>
          <c:idx val="1"/>
          <c:order val="1"/>
          <c:tx>
            <c:strRef>
              <c:f>'3.Holt''s Model(Seasonal)'!$O$1</c:f>
              <c:strCache>
                <c:ptCount val="1"/>
                <c:pt idx="0">
                  <c:v>seasonal forecast revenue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'3.Holt''s Model(Seasonal)'!$O$2:$O$74</c:f>
              <c:numCache>
                <c:formatCode>0.0</c:formatCode>
                <c:ptCount val="73"/>
                <c:pt idx="1">
                  <c:v>10889979.439314194</c:v>
                </c:pt>
                <c:pt idx="2">
                  <c:v>10649239.933903161</c:v>
                </c:pt>
                <c:pt idx="3">
                  <c:v>11273533.199972767</c:v>
                </c:pt>
                <c:pt idx="4">
                  <c:v>11324951.181794494</c:v>
                </c:pt>
                <c:pt idx="5">
                  <c:v>11147522.235476172</c:v>
                </c:pt>
                <c:pt idx="6">
                  <c:v>11491877.786934996</c:v>
                </c:pt>
                <c:pt idx="7">
                  <c:v>12971721.337327369</c:v>
                </c:pt>
                <c:pt idx="8">
                  <c:v>12763006.173146443</c:v>
                </c:pt>
                <c:pt idx="9">
                  <c:v>11505562.678067014</c:v>
                </c:pt>
                <c:pt idx="10">
                  <c:v>12357197.511131143</c:v>
                </c:pt>
                <c:pt idx="11">
                  <c:v>11939969.016980752</c:v>
                </c:pt>
                <c:pt idx="12">
                  <c:v>12513162.90027843</c:v>
                </c:pt>
                <c:pt idx="13">
                  <c:v>11791021.679847479</c:v>
                </c:pt>
                <c:pt idx="14">
                  <c:v>11658501.907364039</c:v>
                </c:pt>
                <c:pt idx="15">
                  <c:v>11978157.003115011</c:v>
                </c:pt>
                <c:pt idx="16">
                  <c:v>11847388.278642535</c:v>
                </c:pt>
                <c:pt idx="17">
                  <c:v>11614611.255612077</c:v>
                </c:pt>
                <c:pt idx="18">
                  <c:v>12153406.640890904</c:v>
                </c:pt>
                <c:pt idx="19">
                  <c:v>13806678.813927421</c:v>
                </c:pt>
                <c:pt idx="20">
                  <c:v>13728654.232125947</c:v>
                </c:pt>
                <c:pt idx="21">
                  <c:v>12361727.698168576</c:v>
                </c:pt>
                <c:pt idx="22">
                  <c:v>13189405.051017344</c:v>
                </c:pt>
                <c:pt idx="23">
                  <c:v>12732395.115023002</c:v>
                </c:pt>
                <c:pt idx="24">
                  <c:v>13235608.712869784</c:v>
                </c:pt>
                <c:pt idx="25">
                  <c:v>12509618.47235366</c:v>
                </c:pt>
                <c:pt idx="26">
                  <c:v>12001385.185984934</c:v>
                </c:pt>
                <c:pt idx="27">
                  <c:v>12784632.095657583</c:v>
                </c:pt>
                <c:pt idx="28">
                  <c:v>12604992.472388033</c:v>
                </c:pt>
                <c:pt idx="29">
                  <c:v>12070322.301804859</c:v>
                </c:pt>
                <c:pt idx="30">
                  <c:v>12161686.515008839</c:v>
                </c:pt>
                <c:pt idx="31">
                  <c:v>13163424.142658113</c:v>
                </c:pt>
                <c:pt idx="32">
                  <c:v>12606520.880133774</c:v>
                </c:pt>
                <c:pt idx="33">
                  <c:v>11039682.481621889</c:v>
                </c:pt>
                <c:pt idx="34">
                  <c:v>11560049.150545882</c:v>
                </c:pt>
                <c:pt idx="35">
                  <c:v>11196677.144895026</c:v>
                </c:pt>
                <c:pt idx="36">
                  <c:v>11663259.210560102</c:v>
                </c:pt>
                <c:pt idx="37">
                  <c:v>11058532.924983814</c:v>
                </c:pt>
                <c:pt idx="38">
                  <c:v>10991108.323567983</c:v>
                </c:pt>
                <c:pt idx="39">
                  <c:v>11942781.42801141</c:v>
                </c:pt>
                <c:pt idx="40">
                  <c:v>11895661.457018852</c:v>
                </c:pt>
                <c:pt idx="41">
                  <c:v>11515603.341674296</c:v>
                </c:pt>
                <c:pt idx="42">
                  <c:v>11639339.132058773</c:v>
                </c:pt>
                <c:pt idx="43">
                  <c:v>12870193.712193854</c:v>
                </c:pt>
                <c:pt idx="44">
                  <c:v>12495027.296844542</c:v>
                </c:pt>
                <c:pt idx="45">
                  <c:v>11025166.965711905</c:v>
                </c:pt>
                <c:pt idx="46">
                  <c:v>11723141.353202134</c:v>
                </c:pt>
                <c:pt idx="47">
                  <c:v>11333420.260177413</c:v>
                </c:pt>
                <c:pt idx="48">
                  <c:v>11875127.28216178</c:v>
                </c:pt>
                <c:pt idx="49">
                  <c:v>11482541.094125269</c:v>
                </c:pt>
                <c:pt idx="50">
                  <c:v>11742308.183447193</c:v>
                </c:pt>
                <c:pt idx="51">
                  <c:v>12456760.959572531</c:v>
                </c:pt>
                <c:pt idx="52">
                  <c:v>12437498.129064525</c:v>
                </c:pt>
                <c:pt idx="53">
                  <c:v>12328815.847638395</c:v>
                </c:pt>
                <c:pt idx="54">
                  <c:v>12950972.917561283</c:v>
                </c:pt>
                <c:pt idx="55">
                  <c:v>14616892.620289933</c:v>
                </c:pt>
                <c:pt idx="56">
                  <c:v>14381058.410883546</c:v>
                </c:pt>
                <c:pt idx="57">
                  <c:v>12770578.559855787</c:v>
                </c:pt>
                <c:pt idx="58">
                  <c:v>13540109.996948849</c:v>
                </c:pt>
                <c:pt idx="59">
                  <c:v>13305336.031790987</c:v>
                </c:pt>
                <c:pt idx="60">
                  <c:v>14051446.046766588</c:v>
                </c:pt>
                <c:pt idx="61">
                  <c:v>13535872.826770257</c:v>
                </c:pt>
                <c:pt idx="62">
                  <c:v>13210374.904615341</c:v>
                </c:pt>
                <c:pt idx="63">
                  <c:v>13967628.511509346</c:v>
                </c:pt>
                <c:pt idx="64">
                  <c:v>13832939.775933454</c:v>
                </c:pt>
                <c:pt idx="65">
                  <c:v>13556946.183107527</c:v>
                </c:pt>
                <c:pt idx="66">
                  <c:v>13819617.49161079</c:v>
                </c:pt>
                <c:pt idx="67">
                  <c:v>15478918.527912289</c:v>
                </c:pt>
                <c:pt idx="68">
                  <c:v>15267331.945415238</c:v>
                </c:pt>
                <c:pt idx="69">
                  <c:v>13637066.664330672</c:v>
                </c:pt>
                <c:pt idx="70">
                  <c:v>14781075.358416425</c:v>
                </c:pt>
                <c:pt idx="71">
                  <c:v>14489023.976325119</c:v>
                </c:pt>
                <c:pt idx="72">
                  <c:v>15324147.407898752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77D-4BFD-ABD3-75C4D967F22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22431007"/>
        <c:axId val="497535375"/>
      </c:lineChart>
      <c:catAx>
        <c:axId val="522431007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497535375"/>
        <c:crosses val="autoZero"/>
        <c:auto val="1"/>
        <c:lblAlgn val="ctr"/>
        <c:lblOffset val="100"/>
        <c:noMultiLvlLbl val="0"/>
      </c:catAx>
      <c:valAx>
        <c:axId val="497535375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52243100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/>
              <a:t>Holt</a:t>
            </a:r>
            <a:r>
              <a:rPr lang="en-US" altLang="zh-TW" baseline="0"/>
              <a:t>'s Model (Seasonal)</a:t>
            </a:r>
            <a:endParaRPr lang="zh-TW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'3.Holt''s Model(Seasonal)'!$D$1</c:f>
              <c:strCache>
                <c:ptCount val="1"/>
                <c:pt idx="0">
                  <c:v>Revenue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'3.Holt''s Model(Seasonal)'!$D$2:$D$74</c:f>
              <c:numCache>
                <c:formatCode>#,##0</c:formatCode>
                <c:ptCount val="73"/>
                <c:pt idx="1">
                  <c:v>10564531</c:v>
                </c:pt>
                <c:pt idx="2">
                  <c:v>10754359</c:v>
                </c:pt>
                <c:pt idx="3">
                  <c:v>11703372</c:v>
                </c:pt>
                <c:pt idx="4">
                  <c:v>11446799</c:v>
                </c:pt>
                <c:pt idx="5">
                  <c:v>11059708</c:v>
                </c:pt>
                <c:pt idx="6">
                  <c:v>11693245</c:v>
                </c:pt>
                <c:pt idx="7">
                  <c:v>12870356</c:v>
                </c:pt>
                <c:pt idx="8">
                  <c:v>13029532</c:v>
                </c:pt>
                <c:pt idx="9">
                  <c:v>11468525</c:v>
                </c:pt>
                <c:pt idx="10">
                  <c:v>11822554</c:v>
                </c:pt>
                <c:pt idx="11">
                  <c:v>11858259</c:v>
                </c:pt>
                <c:pt idx="12">
                  <c:v>11980632</c:v>
                </c:pt>
                <c:pt idx="13">
                  <c:v>12044641</c:v>
                </c:pt>
                <c:pt idx="14">
                  <c:v>10570968</c:v>
                </c:pt>
                <c:pt idx="15">
                  <c:v>12362021</c:v>
                </c:pt>
                <c:pt idx="16">
                  <c:v>12354434</c:v>
                </c:pt>
                <c:pt idx="17">
                  <c:v>12402361</c:v>
                </c:pt>
                <c:pt idx="18">
                  <c:v>12529393</c:v>
                </c:pt>
                <c:pt idx="19">
                  <c:v>13963321</c:v>
                </c:pt>
                <c:pt idx="20">
                  <c:v>13704451</c:v>
                </c:pt>
                <c:pt idx="21">
                  <c:v>11926698</c:v>
                </c:pt>
                <c:pt idx="22">
                  <c:v>12642413</c:v>
                </c:pt>
                <c:pt idx="23">
                  <c:v>12356561</c:v>
                </c:pt>
                <c:pt idx="24">
                  <c:v>12982141</c:v>
                </c:pt>
                <c:pt idx="25">
                  <c:v>11611712</c:v>
                </c:pt>
                <c:pt idx="26">
                  <c:v>12852535</c:v>
                </c:pt>
                <c:pt idx="27">
                  <c:v>12697303</c:v>
                </c:pt>
                <c:pt idx="28">
                  <c:v>12125779</c:v>
                </c:pt>
                <c:pt idx="29">
                  <c:v>11853265</c:v>
                </c:pt>
                <c:pt idx="30">
                  <c:v>11638764</c:v>
                </c:pt>
                <c:pt idx="31">
                  <c:v>13183419</c:v>
                </c:pt>
                <c:pt idx="32">
                  <c:v>12800438</c:v>
                </c:pt>
                <c:pt idx="33">
                  <c:v>11073818</c:v>
                </c:pt>
                <c:pt idx="34">
                  <c:v>12104592</c:v>
                </c:pt>
                <c:pt idx="35">
                  <c:v>11359458</c:v>
                </c:pt>
                <c:pt idx="36">
                  <c:v>11739349</c:v>
                </c:pt>
                <c:pt idx="37">
                  <c:v>11558434</c:v>
                </c:pt>
                <c:pt idx="38">
                  <c:v>11876002</c:v>
                </c:pt>
                <c:pt idx="39">
                  <c:v>11557051</c:v>
                </c:pt>
                <c:pt idx="40">
                  <c:v>11295081</c:v>
                </c:pt>
                <c:pt idx="41">
                  <c:v>10948582</c:v>
                </c:pt>
                <c:pt idx="42">
                  <c:v>11566245</c:v>
                </c:pt>
                <c:pt idx="43">
                  <c:v>12853998</c:v>
                </c:pt>
                <c:pt idx="44">
                  <c:v>12463097</c:v>
                </c:pt>
                <c:pt idx="45">
                  <c:v>11232306</c:v>
                </c:pt>
                <c:pt idx="46">
                  <c:v>11729458</c:v>
                </c:pt>
                <c:pt idx="47">
                  <c:v>11498843</c:v>
                </c:pt>
                <c:pt idx="48">
                  <c:v>12468642</c:v>
                </c:pt>
                <c:pt idx="49">
                  <c:v>12616260</c:v>
                </c:pt>
                <c:pt idx="50">
                  <c:v>11010984</c:v>
                </c:pt>
                <c:pt idx="51">
                  <c:v>12176888</c:v>
                </c:pt>
                <c:pt idx="52">
                  <c:v>12669255</c:v>
                </c:pt>
                <c:pt idx="53">
                  <c:v>12734493</c:v>
                </c:pt>
                <c:pt idx="54">
                  <c:v>12719450</c:v>
                </c:pt>
                <c:pt idx="55">
                  <c:v>14264345</c:v>
                </c:pt>
                <c:pt idx="56">
                  <c:v>13904466</c:v>
                </c:pt>
                <c:pt idx="57">
                  <c:v>12387598</c:v>
                </c:pt>
                <c:pt idx="58">
                  <c:v>14054891</c:v>
                </c:pt>
                <c:pt idx="59">
                  <c:v>13406607</c:v>
                </c:pt>
                <c:pt idx="60">
                  <c:v>14191727</c:v>
                </c:pt>
                <c:pt idx="61">
                  <c:v>12672470</c:v>
                </c:pt>
                <c:pt idx="62">
                  <c:v>13134569</c:v>
                </c:pt>
                <c:pt idx="63">
                  <c:v>13847806</c:v>
                </c:pt>
                <c:pt idx="64">
                  <c:v>14058611</c:v>
                </c:pt>
                <c:pt idx="65">
                  <c:v>13209492</c:v>
                </c:pt>
                <c:pt idx="66">
                  <c:v>14077976</c:v>
                </c:pt>
                <c:pt idx="67">
                  <c:v>15793567</c:v>
                </c:pt>
                <c:pt idx="68">
                  <c:v>15285557</c:v>
                </c:pt>
                <c:pt idx="69">
                  <c:v>14271465</c:v>
                </c:pt>
                <c:pt idx="70">
                  <c:v>14767395</c:v>
                </c:pt>
                <c:pt idx="71">
                  <c:v>14483456</c:v>
                </c:pt>
                <c:pt idx="72">
                  <c:v>15250916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F79-459F-9326-A119D78C1A6A}"/>
            </c:ext>
          </c:extLst>
        </c:ser>
        <c:ser>
          <c:idx val="1"/>
          <c:order val="1"/>
          <c:tx>
            <c:strRef>
              <c:f>'3.Holt''s Model(Seasonal)'!$O$1</c:f>
              <c:strCache>
                <c:ptCount val="1"/>
                <c:pt idx="0">
                  <c:v>seasonal forecast revenue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'3.Holt''s Model(Seasonal)'!$O$2:$O$74</c:f>
              <c:numCache>
                <c:formatCode>0.0</c:formatCode>
                <c:ptCount val="73"/>
                <c:pt idx="1">
                  <c:v>10889979.439314194</c:v>
                </c:pt>
                <c:pt idx="2">
                  <c:v>10649239.933903161</c:v>
                </c:pt>
                <c:pt idx="3">
                  <c:v>11273533.199972767</c:v>
                </c:pt>
                <c:pt idx="4">
                  <c:v>11324951.181794494</c:v>
                </c:pt>
                <c:pt idx="5">
                  <c:v>11147522.235476172</c:v>
                </c:pt>
                <c:pt idx="6">
                  <c:v>11491877.786934996</c:v>
                </c:pt>
                <c:pt idx="7">
                  <c:v>12971721.337327369</c:v>
                </c:pt>
                <c:pt idx="8">
                  <c:v>12763006.173146443</c:v>
                </c:pt>
                <c:pt idx="9">
                  <c:v>11505562.678067014</c:v>
                </c:pt>
                <c:pt idx="10">
                  <c:v>12357197.511131143</c:v>
                </c:pt>
                <c:pt idx="11">
                  <c:v>11939969.016980752</c:v>
                </c:pt>
                <c:pt idx="12">
                  <c:v>12513162.90027843</c:v>
                </c:pt>
                <c:pt idx="13">
                  <c:v>11791021.679847479</c:v>
                </c:pt>
                <c:pt idx="14">
                  <c:v>11658501.907364039</c:v>
                </c:pt>
                <c:pt idx="15">
                  <c:v>11978157.003115011</c:v>
                </c:pt>
                <c:pt idx="16">
                  <c:v>11847388.278642535</c:v>
                </c:pt>
                <c:pt idx="17">
                  <c:v>11614611.255612077</c:v>
                </c:pt>
                <c:pt idx="18">
                  <c:v>12153406.640890904</c:v>
                </c:pt>
                <c:pt idx="19">
                  <c:v>13806678.813927421</c:v>
                </c:pt>
                <c:pt idx="20">
                  <c:v>13728654.232125947</c:v>
                </c:pt>
                <c:pt idx="21">
                  <c:v>12361727.698168576</c:v>
                </c:pt>
                <c:pt idx="22">
                  <c:v>13189405.051017344</c:v>
                </c:pt>
                <c:pt idx="23">
                  <c:v>12732395.115023002</c:v>
                </c:pt>
                <c:pt idx="24">
                  <c:v>13235608.712869784</c:v>
                </c:pt>
                <c:pt idx="25">
                  <c:v>12509618.47235366</c:v>
                </c:pt>
                <c:pt idx="26">
                  <c:v>12001385.185984934</c:v>
                </c:pt>
                <c:pt idx="27">
                  <c:v>12784632.095657583</c:v>
                </c:pt>
                <c:pt idx="28">
                  <c:v>12604992.472388033</c:v>
                </c:pt>
                <c:pt idx="29">
                  <c:v>12070322.301804859</c:v>
                </c:pt>
                <c:pt idx="30">
                  <c:v>12161686.515008839</c:v>
                </c:pt>
                <c:pt idx="31">
                  <c:v>13163424.142658113</c:v>
                </c:pt>
                <c:pt idx="32">
                  <c:v>12606520.880133774</c:v>
                </c:pt>
                <c:pt idx="33">
                  <c:v>11039682.481621889</c:v>
                </c:pt>
                <c:pt idx="34">
                  <c:v>11560049.150545882</c:v>
                </c:pt>
                <c:pt idx="35">
                  <c:v>11196677.144895026</c:v>
                </c:pt>
                <c:pt idx="36">
                  <c:v>11663259.210560102</c:v>
                </c:pt>
                <c:pt idx="37">
                  <c:v>11058532.924983814</c:v>
                </c:pt>
                <c:pt idx="38">
                  <c:v>10991108.323567983</c:v>
                </c:pt>
                <c:pt idx="39">
                  <c:v>11942781.42801141</c:v>
                </c:pt>
                <c:pt idx="40">
                  <c:v>11895661.457018852</c:v>
                </c:pt>
                <c:pt idx="41">
                  <c:v>11515603.341674296</c:v>
                </c:pt>
                <c:pt idx="42">
                  <c:v>11639339.132058773</c:v>
                </c:pt>
                <c:pt idx="43">
                  <c:v>12870193.712193854</c:v>
                </c:pt>
                <c:pt idx="44">
                  <c:v>12495027.296844542</c:v>
                </c:pt>
                <c:pt idx="45">
                  <c:v>11025166.965711905</c:v>
                </c:pt>
                <c:pt idx="46">
                  <c:v>11723141.353202134</c:v>
                </c:pt>
                <c:pt idx="47">
                  <c:v>11333420.260177413</c:v>
                </c:pt>
                <c:pt idx="48">
                  <c:v>11875127.28216178</c:v>
                </c:pt>
                <c:pt idx="49">
                  <c:v>11482541.094125269</c:v>
                </c:pt>
                <c:pt idx="50">
                  <c:v>11742308.183447193</c:v>
                </c:pt>
                <c:pt idx="51">
                  <c:v>12456760.959572531</c:v>
                </c:pt>
                <c:pt idx="52">
                  <c:v>12437498.129064525</c:v>
                </c:pt>
                <c:pt idx="53">
                  <c:v>12328815.847638395</c:v>
                </c:pt>
                <c:pt idx="54">
                  <c:v>12950972.917561283</c:v>
                </c:pt>
                <c:pt idx="55">
                  <c:v>14616892.620289933</c:v>
                </c:pt>
                <c:pt idx="56">
                  <c:v>14381058.410883546</c:v>
                </c:pt>
                <c:pt idx="57">
                  <c:v>12770578.559855787</c:v>
                </c:pt>
                <c:pt idx="58">
                  <c:v>13540109.996948849</c:v>
                </c:pt>
                <c:pt idx="59">
                  <c:v>13305336.031790987</c:v>
                </c:pt>
                <c:pt idx="60">
                  <c:v>14051446.046766588</c:v>
                </c:pt>
                <c:pt idx="61">
                  <c:v>13535872.826770257</c:v>
                </c:pt>
                <c:pt idx="62">
                  <c:v>13210374.904615341</c:v>
                </c:pt>
                <c:pt idx="63">
                  <c:v>13967628.511509346</c:v>
                </c:pt>
                <c:pt idx="64">
                  <c:v>13832939.775933454</c:v>
                </c:pt>
                <c:pt idx="65">
                  <c:v>13556946.183107527</c:v>
                </c:pt>
                <c:pt idx="66">
                  <c:v>13819617.49161079</c:v>
                </c:pt>
                <c:pt idx="67">
                  <c:v>15478918.527912289</c:v>
                </c:pt>
                <c:pt idx="68">
                  <c:v>15267331.945415238</c:v>
                </c:pt>
                <c:pt idx="69">
                  <c:v>13637066.664330672</c:v>
                </c:pt>
                <c:pt idx="70">
                  <c:v>14781075.358416425</c:v>
                </c:pt>
                <c:pt idx="71">
                  <c:v>14489023.976325119</c:v>
                </c:pt>
                <c:pt idx="72">
                  <c:v>15324147.407898752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F79-459F-9326-A119D78C1A6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22431007"/>
        <c:axId val="497535375"/>
      </c:lineChart>
      <c:catAx>
        <c:axId val="522431007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497535375"/>
        <c:crosses val="autoZero"/>
        <c:auto val="1"/>
        <c:lblAlgn val="ctr"/>
        <c:lblOffset val="100"/>
        <c:noMultiLvlLbl val="0"/>
      </c:catAx>
      <c:valAx>
        <c:axId val="497535375"/>
        <c:scaling>
          <c:orientation val="minMax"/>
          <c:min val="9000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52243100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5620043363810368"/>
          <c:y val="6.1184571435009313E-2"/>
          <c:w val="0.79467703491783903"/>
          <c:h val="0.69060510616736437"/>
        </c:manualLayout>
      </c:layout>
      <c:lineChart>
        <c:grouping val="standard"/>
        <c:varyColors val="0"/>
        <c:ser>
          <c:idx val="0"/>
          <c:order val="0"/>
          <c:tx>
            <c:strRef>
              <c:f>'3.Winter''s Model'!$B$1</c:f>
              <c:strCache>
                <c:ptCount val="1"/>
                <c:pt idx="0">
                  <c:v>Revenue</c:v>
                </c:pt>
              </c:strCache>
            </c:strRef>
          </c:tx>
          <c:marker>
            <c:symbol val="none"/>
          </c:marker>
          <c:val>
            <c:numRef>
              <c:f>'3.Winter''s Model'!$B$2:$B$73</c:f>
              <c:numCache>
                <c:formatCode>#,##0</c:formatCode>
                <c:ptCount val="72"/>
                <c:pt idx="0">
                  <c:v>10564531</c:v>
                </c:pt>
                <c:pt idx="1">
                  <c:v>10754359</c:v>
                </c:pt>
                <c:pt idx="2">
                  <c:v>11703372</c:v>
                </c:pt>
                <c:pt idx="3">
                  <c:v>11446799</c:v>
                </c:pt>
                <c:pt idx="4">
                  <c:v>11059708</c:v>
                </c:pt>
                <c:pt idx="5">
                  <c:v>11693245</c:v>
                </c:pt>
                <c:pt idx="6">
                  <c:v>12870356</c:v>
                </c:pt>
                <c:pt idx="7">
                  <c:v>13029532</c:v>
                </c:pt>
                <c:pt idx="8">
                  <c:v>11468525</c:v>
                </c:pt>
                <c:pt idx="9">
                  <c:v>11822554</c:v>
                </c:pt>
                <c:pt idx="10">
                  <c:v>11858259</c:v>
                </c:pt>
                <c:pt idx="11">
                  <c:v>11980632</c:v>
                </c:pt>
                <c:pt idx="12">
                  <c:v>12044641</c:v>
                </c:pt>
                <c:pt idx="13">
                  <c:v>10570968</c:v>
                </c:pt>
                <c:pt idx="14">
                  <c:v>12362021</c:v>
                </c:pt>
                <c:pt idx="15">
                  <c:v>12354434</c:v>
                </c:pt>
                <c:pt idx="16">
                  <c:v>12402361</c:v>
                </c:pt>
                <c:pt idx="17">
                  <c:v>12529393</c:v>
                </c:pt>
                <c:pt idx="18">
                  <c:v>13963321</c:v>
                </c:pt>
                <c:pt idx="19">
                  <c:v>13704451</c:v>
                </c:pt>
                <c:pt idx="20">
                  <c:v>11926698</c:v>
                </c:pt>
                <c:pt idx="21">
                  <c:v>12642413</c:v>
                </c:pt>
                <c:pt idx="22">
                  <c:v>12356561</c:v>
                </c:pt>
                <c:pt idx="23">
                  <c:v>12982141</c:v>
                </c:pt>
                <c:pt idx="24">
                  <c:v>11611712</c:v>
                </c:pt>
                <c:pt idx="25">
                  <c:v>12852535</c:v>
                </c:pt>
                <c:pt idx="26">
                  <c:v>12697303</c:v>
                </c:pt>
                <c:pt idx="27">
                  <c:v>12125779</c:v>
                </c:pt>
                <c:pt idx="28">
                  <c:v>11853265</c:v>
                </c:pt>
                <c:pt idx="29">
                  <c:v>11638764</c:v>
                </c:pt>
                <c:pt idx="30">
                  <c:v>13183419</c:v>
                </c:pt>
                <c:pt idx="31">
                  <c:v>12800438</c:v>
                </c:pt>
                <c:pt idx="32">
                  <c:v>11073818</c:v>
                </c:pt>
                <c:pt idx="33">
                  <c:v>12104592</c:v>
                </c:pt>
                <c:pt idx="34">
                  <c:v>11359458</c:v>
                </c:pt>
                <c:pt idx="35">
                  <c:v>11739349</c:v>
                </c:pt>
                <c:pt idx="36">
                  <c:v>11558434</c:v>
                </c:pt>
                <c:pt idx="37">
                  <c:v>11876002</c:v>
                </c:pt>
                <c:pt idx="38">
                  <c:v>11557051</c:v>
                </c:pt>
                <c:pt idx="39">
                  <c:v>11295081</c:v>
                </c:pt>
                <c:pt idx="40">
                  <c:v>10948582</c:v>
                </c:pt>
                <c:pt idx="41">
                  <c:v>11566245</c:v>
                </c:pt>
                <c:pt idx="42">
                  <c:v>12853998</c:v>
                </c:pt>
                <c:pt idx="43">
                  <c:v>12463097</c:v>
                </c:pt>
                <c:pt idx="44">
                  <c:v>11232306</c:v>
                </c:pt>
                <c:pt idx="45">
                  <c:v>11729458</c:v>
                </c:pt>
                <c:pt idx="46">
                  <c:v>11498843</c:v>
                </c:pt>
                <c:pt idx="47">
                  <c:v>12468642</c:v>
                </c:pt>
                <c:pt idx="48">
                  <c:v>12616260</c:v>
                </c:pt>
                <c:pt idx="49">
                  <c:v>11010984</c:v>
                </c:pt>
                <c:pt idx="50">
                  <c:v>12176888</c:v>
                </c:pt>
                <c:pt idx="51">
                  <c:v>12669255</c:v>
                </c:pt>
                <c:pt idx="52">
                  <c:v>12734493</c:v>
                </c:pt>
                <c:pt idx="53">
                  <c:v>12719450</c:v>
                </c:pt>
                <c:pt idx="54">
                  <c:v>14264345</c:v>
                </c:pt>
                <c:pt idx="55">
                  <c:v>13904466</c:v>
                </c:pt>
                <c:pt idx="56">
                  <c:v>12387598</c:v>
                </c:pt>
                <c:pt idx="57">
                  <c:v>14054891</c:v>
                </c:pt>
                <c:pt idx="58">
                  <c:v>13406607</c:v>
                </c:pt>
                <c:pt idx="59">
                  <c:v>14191727</c:v>
                </c:pt>
                <c:pt idx="60">
                  <c:v>12672470</c:v>
                </c:pt>
                <c:pt idx="61">
                  <c:v>13134569</c:v>
                </c:pt>
                <c:pt idx="62">
                  <c:v>13847806</c:v>
                </c:pt>
                <c:pt idx="63">
                  <c:v>14058611</c:v>
                </c:pt>
                <c:pt idx="64">
                  <c:v>13209492</c:v>
                </c:pt>
                <c:pt idx="65">
                  <c:v>14077976</c:v>
                </c:pt>
                <c:pt idx="66">
                  <c:v>15793567</c:v>
                </c:pt>
                <c:pt idx="67">
                  <c:v>15285557</c:v>
                </c:pt>
                <c:pt idx="68">
                  <c:v>14271465</c:v>
                </c:pt>
                <c:pt idx="69">
                  <c:v>14767395</c:v>
                </c:pt>
                <c:pt idx="70">
                  <c:v>14483456</c:v>
                </c:pt>
                <c:pt idx="71">
                  <c:v>15250916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41D-4D11-BB1B-21077F22F175}"/>
            </c:ext>
          </c:extLst>
        </c:ser>
        <c:ser>
          <c:idx val="1"/>
          <c:order val="1"/>
          <c:tx>
            <c:strRef>
              <c:f>'3.Winter''s Model'!$C$1</c:f>
              <c:strCache>
                <c:ptCount val="1"/>
                <c:pt idx="0">
                  <c:v>Deseasonalized Revenue</c:v>
                </c:pt>
              </c:strCache>
            </c:strRef>
          </c:tx>
          <c:marker>
            <c:symbol val="none"/>
          </c:marker>
          <c:val>
            <c:numRef>
              <c:f>'3.Winter''s Model'!$C$2:$C$73</c:f>
              <c:numCache>
                <c:formatCode>#,##0</c:formatCode>
                <c:ptCount val="72"/>
                <c:pt idx="6">
                  <c:v>11749327.25</c:v>
                </c:pt>
                <c:pt idx="7">
                  <c:v>11803357.208333334</c:v>
                </c:pt>
                <c:pt idx="8">
                  <c:v>11823159.625</c:v>
                </c:pt>
                <c:pt idx="9">
                  <c:v>11888421.458333334</c:v>
                </c:pt>
                <c:pt idx="10">
                  <c:v>11982183.458333334</c:v>
                </c:pt>
                <c:pt idx="11">
                  <c:v>12072966.833333334</c:v>
                </c:pt>
                <c:pt idx="12">
                  <c:v>12153346.541666666</c:v>
                </c:pt>
                <c:pt idx="13">
                  <c:v>12227008.375</c:v>
                </c:pt>
                <c:pt idx="14">
                  <c:v>12274220.541666666</c:v>
                </c:pt>
                <c:pt idx="15">
                  <c:v>12327471.875</c:v>
                </c:pt>
                <c:pt idx="16">
                  <c:v>12382395.25</c:v>
                </c:pt>
                <c:pt idx="17">
                  <c:v>12444887.375</c:v>
                </c:pt>
                <c:pt idx="18">
                  <c:v>12468578.208333334</c:v>
                </c:pt>
                <c:pt idx="19">
                  <c:v>12545604.791666666</c:v>
                </c:pt>
                <c:pt idx="20">
                  <c:v>12654640.166666666</c:v>
                </c:pt>
                <c:pt idx="21">
                  <c:v>12659082.958333334</c:v>
                </c:pt>
                <c:pt idx="22">
                  <c:v>12626676.666666666</c:v>
                </c:pt>
                <c:pt idx="23">
                  <c:v>12566688.125</c:v>
                </c:pt>
                <c:pt idx="24">
                  <c:v>12497082.666666666</c:v>
                </c:pt>
                <c:pt idx="25">
                  <c:v>12426919.541666666</c:v>
                </c:pt>
                <c:pt idx="26">
                  <c:v>12353715.666666666</c:v>
                </c:pt>
                <c:pt idx="27">
                  <c:v>12295769.791666666</c:v>
                </c:pt>
                <c:pt idx="28">
                  <c:v>12231814.625</c:v>
                </c:pt>
                <c:pt idx="29">
                  <c:v>12138485.666666666</c:v>
                </c:pt>
                <c:pt idx="30">
                  <c:v>12084482.75</c:v>
                </c:pt>
                <c:pt idx="31">
                  <c:v>12041573.958333334</c:v>
                </c:pt>
                <c:pt idx="32">
                  <c:v>11953374.583333334</c:v>
                </c:pt>
                <c:pt idx="33">
                  <c:v>11871251.666666666</c:v>
                </c:pt>
                <c:pt idx="34">
                  <c:v>11798944.125</c:v>
                </c:pt>
                <c:pt idx="35">
                  <c:v>11758227.375</c:v>
                </c:pt>
                <c:pt idx="36">
                  <c:v>11741479.875</c:v>
                </c:pt>
                <c:pt idx="37">
                  <c:v>11713698.125</c:v>
                </c:pt>
                <c:pt idx="38">
                  <c:v>11706245.916666666</c:v>
                </c:pt>
                <c:pt idx="39">
                  <c:v>11697219</c:v>
                </c:pt>
                <c:pt idx="40">
                  <c:v>11687396.125</c:v>
                </c:pt>
                <c:pt idx="41">
                  <c:v>11723591.041666666</c:v>
                </c:pt>
                <c:pt idx="42">
                  <c:v>11798054.333333334</c:v>
                </c:pt>
                <c:pt idx="43">
                  <c:v>11806088</c:v>
                </c:pt>
                <c:pt idx="44">
                  <c:v>11795872.125</c:v>
                </c:pt>
                <c:pt idx="45">
                  <c:v>11878955.916666666</c:v>
                </c:pt>
                <c:pt idx="46">
                  <c:v>12010626.125</c:v>
                </c:pt>
                <c:pt idx="47">
                  <c:v>12133089.291666666</c:v>
                </c:pt>
                <c:pt idx="48">
                  <c:v>12239903.958333334</c:v>
                </c:pt>
                <c:pt idx="49">
                  <c:v>12358725.458333334</c:v>
                </c:pt>
                <c:pt idx="50">
                  <c:v>12466919.666666666</c:v>
                </c:pt>
                <c:pt idx="51">
                  <c:v>12611949.875</c:v>
                </c:pt>
                <c:pt idx="52">
                  <c:v>12788333.083333334</c:v>
                </c:pt>
                <c:pt idx="53">
                  <c:v>12939618.458333334</c:v>
                </c:pt>
                <c:pt idx="54">
                  <c:v>13013755.75</c:v>
                </c:pt>
                <c:pt idx="55">
                  <c:v>13104580.541666666</c:v>
                </c:pt>
                <c:pt idx="56">
                  <c:v>13262684.833333334</c:v>
                </c:pt>
                <c:pt idx="57">
                  <c:v>13390196.25</c:v>
                </c:pt>
                <c:pt idx="58">
                  <c:v>13467877.708333334</c:v>
                </c:pt>
                <c:pt idx="59">
                  <c:v>13544274.583333334</c:v>
                </c:pt>
                <c:pt idx="60">
                  <c:v>13664597.416666666</c:v>
                </c:pt>
                <c:pt idx="61">
                  <c:v>13785860.458333334</c:v>
                </c:pt>
                <c:pt idx="62">
                  <c:v>13921900.375</c:v>
                </c:pt>
                <c:pt idx="63">
                  <c:v>14030082.5</c:v>
                </c:pt>
                <c:pt idx="64">
                  <c:v>14104638.875</c:v>
                </c:pt>
                <c:pt idx="65">
                  <c:v>14193640.458333334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41D-4D11-BB1B-21077F22F17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3361920"/>
        <c:axId val="183363456"/>
      </c:lineChart>
      <c:catAx>
        <c:axId val="183361920"/>
        <c:scaling>
          <c:orientation val="minMax"/>
        </c:scaling>
        <c:delete val="0"/>
        <c:axPos val="b"/>
        <c:majorTickMark val="out"/>
        <c:minorTickMark val="none"/>
        <c:tickLblPos val="nextTo"/>
        <c:crossAx val="183363456"/>
        <c:crosses val="autoZero"/>
        <c:auto val="1"/>
        <c:lblAlgn val="ctr"/>
        <c:lblOffset val="100"/>
        <c:noMultiLvlLbl val="0"/>
      </c:catAx>
      <c:valAx>
        <c:axId val="183363456"/>
        <c:scaling>
          <c:orientation val="minMax"/>
        </c:scaling>
        <c:delete val="0"/>
        <c:axPos val="l"/>
        <c:majorGridlines/>
        <c:numFmt formatCode="#,##0" sourceLinked="1"/>
        <c:majorTickMark val="out"/>
        <c:minorTickMark val="none"/>
        <c:tickLblPos val="nextTo"/>
        <c:crossAx val="183361920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18503392596030896"/>
          <c:y val="0.83634224881321284"/>
          <c:w val="0.68686510713437932"/>
          <c:h val="0.13268385631505375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/>
              <a:t>Winter's Model</a:t>
            </a:r>
            <a:endParaRPr lang="zh-TW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'3.Winter''s Model'!$M$1</c:f>
              <c:strCache>
                <c:ptCount val="1"/>
                <c:pt idx="0">
                  <c:v>Revenue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'3.Winter''s Model'!$L$3:$L$74</c:f>
              <c:numCache>
                <c:formatCode>General</c:formatCode>
                <c:ptCount val="7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</c:numCache>
            </c:numRef>
          </c:cat>
          <c:val>
            <c:numRef>
              <c:f>'3.Winter''s Model'!$M$2:$M$74</c:f>
              <c:numCache>
                <c:formatCode>#,##0</c:formatCode>
                <c:ptCount val="73"/>
                <c:pt idx="1">
                  <c:v>10564531</c:v>
                </c:pt>
                <c:pt idx="2">
                  <c:v>10754359</c:v>
                </c:pt>
                <c:pt idx="3">
                  <c:v>11703372</c:v>
                </c:pt>
                <c:pt idx="4">
                  <c:v>11446799</c:v>
                </c:pt>
                <c:pt idx="5">
                  <c:v>11059708</c:v>
                </c:pt>
                <c:pt idx="6">
                  <c:v>11693245</c:v>
                </c:pt>
                <c:pt idx="7">
                  <c:v>12870356</c:v>
                </c:pt>
                <c:pt idx="8">
                  <c:v>13029532</c:v>
                </c:pt>
                <c:pt idx="9">
                  <c:v>11468525</c:v>
                </c:pt>
                <c:pt idx="10">
                  <c:v>11822554</c:v>
                </c:pt>
                <c:pt idx="11">
                  <c:v>11858259</c:v>
                </c:pt>
                <c:pt idx="12">
                  <c:v>11980632</c:v>
                </c:pt>
                <c:pt idx="13">
                  <c:v>12044641</c:v>
                </c:pt>
                <c:pt idx="14">
                  <c:v>10570968</c:v>
                </c:pt>
                <c:pt idx="15">
                  <c:v>12362021</c:v>
                </c:pt>
                <c:pt idx="16">
                  <c:v>12354434</c:v>
                </c:pt>
                <c:pt idx="17">
                  <c:v>12402361</c:v>
                </c:pt>
                <c:pt idx="18">
                  <c:v>12529393</c:v>
                </c:pt>
                <c:pt idx="19">
                  <c:v>13963321</c:v>
                </c:pt>
                <c:pt idx="20">
                  <c:v>13704451</c:v>
                </c:pt>
                <c:pt idx="21">
                  <c:v>11926698</c:v>
                </c:pt>
                <c:pt idx="22">
                  <c:v>12642413</c:v>
                </c:pt>
                <c:pt idx="23">
                  <c:v>12356561</c:v>
                </c:pt>
                <c:pt idx="24">
                  <c:v>12982141</c:v>
                </c:pt>
                <c:pt idx="25">
                  <c:v>11611712</c:v>
                </c:pt>
                <c:pt idx="26">
                  <c:v>12852535</c:v>
                </c:pt>
                <c:pt idx="27">
                  <c:v>12697303</c:v>
                </c:pt>
                <c:pt idx="28">
                  <c:v>12125779</c:v>
                </c:pt>
                <c:pt idx="29">
                  <c:v>11853265</c:v>
                </c:pt>
                <c:pt idx="30">
                  <c:v>11638764</c:v>
                </c:pt>
                <c:pt idx="31">
                  <c:v>13183419</c:v>
                </c:pt>
                <c:pt idx="32">
                  <c:v>12800438</c:v>
                </c:pt>
                <c:pt idx="33">
                  <c:v>11073818</c:v>
                </c:pt>
                <c:pt idx="34">
                  <c:v>12104592</c:v>
                </c:pt>
                <c:pt idx="35">
                  <c:v>11359458</c:v>
                </c:pt>
                <c:pt idx="36">
                  <c:v>11739349</c:v>
                </c:pt>
                <c:pt idx="37">
                  <c:v>11558434</c:v>
                </c:pt>
                <c:pt idx="38">
                  <c:v>11876002</c:v>
                </c:pt>
                <c:pt idx="39">
                  <c:v>11557051</c:v>
                </c:pt>
                <c:pt idx="40">
                  <c:v>11295081</c:v>
                </c:pt>
                <c:pt idx="41">
                  <c:v>10948582</c:v>
                </c:pt>
                <c:pt idx="42">
                  <c:v>11566245</c:v>
                </c:pt>
                <c:pt idx="43">
                  <c:v>12853998</c:v>
                </c:pt>
                <c:pt idx="44">
                  <c:v>12463097</c:v>
                </c:pt>
                <c:pt idx="45">
                  <c:v>11232306</c:v>
                </c:pt>
                <c:pt idx="46">
                  <c:v>11729458</c:v>
                </c:pt>
                <c:pt idx="47">
                  <c:v>11498843</c:v>
                </c:pt>
                <c:pt idx="48">
                  <c:v>12468642</c:v>
                </c:pt>
                <c:pt idx="49">
                  <c:v>12616260</c:v>
                </c:pt>
                <c:pt idx="50">
                  <c:v>11010984</c:v>
                </c:pt>
                <c:pt idx="51">
                  <c:v>12176888</c:v>
                </c:pt>
                <c:pt idx="52">
                  <c:v>12669255</c:v>
                </c:pt>
                <c:pt idx="53">
                  <c:v>12734493</c:v>
                </c:pt>
                <c:pt idx="54">
                  <c:v>12719450</c:v>
                </c:pt>
                <c:pt idx="55">
                  <c:v>14264345</c:v>
                </c:pt>
                <c:pt idx="56">
                  <c:v>13904466</c:v>
                </c:pt>
                <c:pt idx="57">
                  <c:v>12387598</c:v>
                </c:pt>
                <c:pt idx="58">
                  <c:v>14054891</c:v>
                </c:pt>
                <c:pt idx="59">
                  <c:v>13406607</c:v>
                </c:pt>
                <c:pt idx="60">
                  <c:v>14191727</c:v>
                </c:pt>
                <c:pt idx="61">
                  <c:v>12672470</c:v>
                </c:pt>
                <c:pt idx="62">
                  <c:v>13134569</c:v>
                </c:pt>
                <c:pt idx="63">
                  <c:v>13847806</c:v>
                </c:pt>
                <c:pt idx="64">
                  <c:v>14058611</c:v>
                </c:pt>
                <c:pt idx="65">
                  <c:v>13209492</c:v>
                </c:pt>
                <c:pt idx="66">
                  <c:v>14077976</c:v>
                </c:pt>
                <c:pt idx="67">
                  <c:v>15793567</c:v>
                </c:pt>
                <c:pt idx="68">
                  <c:v>15285557</c:v>
                </c:pt>
                <c:pt idx="69">
                  <c:v>14271465</c:v>
                </c:pt>
                <c:pt idx="70">
                  <c:v>14767395</c:v>
                </c:pt>
                <c:pt idx="71">
                  <c:v>14483456</c:v>
                </c:pt>
                <c:pt idx="72">
                  <c:v>15250916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6AC-4769-8123-37940B054C6C}"/>
            </c:ext>
          </c:extLst>
        </c:ser>
        <c:ser>
          <c:idx val="1"/>
          <c:order val="1"/>
          <c:tx>
            <c:strRef>
              <c:f>'3.Winter''s Model'!$Q$1</c:f>
              <c:strCache>
                <c:ptCount val="1"/>
                <c:pt idx="0">
                  <c:v>Forecast Revenue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'3.Winter''s Model'!$L$3:$L$74</c:f>
              <c:numCache>
                <c:formatCode>General</c:formatCode>
                <c:ptCount val="7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</c:numCache>
            </c:numRef>
          </c:cat>
          <c:val>
            <c:numRef>
              <c:f>'3.Winter''s Model'!$Q$2:$Q$74</c:f>
              <c:numCache>
                <c:formatCode>#,##0.0</c:formatCode>
                <c:ptCount val="73"/>
                <c:pt idx="1">
                  <c:v>11136059.733182307</c:v>
                </c:pt>
                <c:pt idx="2">
                  <c:v>10747401.226998355</c:v>
                </c:pt>
                <c:pt idx="3">
                  <c:v>11394845.519014424</c:v>
                </c:pt>
                <c:pt idx="4">
                  <c:v>11466568.525119552</c:v>
                </c:pt>
                <c:pt idx="5">
                  <c:v>11192888.653264347</c:v>
                </c:pt>
                <c:pt idx="6">
                  <c:v>11443741.258301441</c:v>
                </c:pt>
                <c:pt idx="7">
                  <c:v>12910389.14609202</c:v>
                </c:pt>
                <c:pt idx="8">
                  <c:v>12629593.05112393</c:v>
                </c:pt>
                <c:pt idx="9">
                  <c:v>11408516.171498673</c:v>
                </c:pt>
                <c:pt idx="10">
                  <c:v>12185150.057988562</c:v>
                </c:pt>
                <c:pt idx="11">
                  <c:v>11690331.701955723</c:v>
                </c:pt>
                <c:pt idx="12">
                  <c:v>12333681.485726489</c:v>
                </c:pt>
                <c:pt idx="13">
                  <c:v>11281284.852331901</c:v>
                </c:pt>
                <c:pt idx="14">
                  <c:v>11482732.32713973</c:v>
                </c:pt>
                <c:pt idx="15">
                  <c:v>11735314.265274066</c:v>
                </c:pt>
                <c:pt idx="16">
                  <c:v>11946386.439279195</c:v>
                </c:pt>
                <c:pt idx="17">
                  <c:v>11848301.648303185</c:v>
                </c:pt>
                <c:pt idx="18">
                  <c:v>12433248.415275645</c:v>
                </c:pt>
                <c:pt idx="19">
                  <c:v>13936617.43650014</c:v>
                </c:pt>
                <c:pt idx="20">
                  <c:v>13662166.484129073</c:v>
                </c:pt>
                <c:pt idx="21">
                  <c:v>12183214.160319243</c:v>
                </c:pt>
                <c:pt idx="22">
                  <c:v>12857477.492242429</c:v>
                </c:pt>
                <c:pt idx="23">
                  <c:v>12407186.279250797</c:v>
                </c:pt>
                <c:pt idx="24">
                  <c:v>12980700.906686503</c:v>
                </c:pt>
                <c:pt idx="25">
                  <c:v>12027088.3094396</c:v>
                </c:pt>
                <c:pt idx="26">
                  <c:v>11695035.4472501</c:v>
                </c:pt>
                <c:pt idx="27">
                  <c:v>12944735.229000194</c:v>
                </c:pt>
                <c:pt idx="28">
                  <c:v>12755982.991233328</c:v>
                </c:pt>
                <c:pt idx="29">
                  <c:v>12182066.999620469</c:v>
                </c:pt>
                <c:pt idx="30">
                  <c:v>12368085.181067893</c:v>
                </c:pt>
                <c:pt idx="31">
                  <c:v>13449835.86562773</c:v>
                </c:pt>
                <c:pt idx="32">
                  <c:v>13057351.050283598</c:v>
                </c:pt>
                <c:pt idx="33">
                  <c:v>11525983.937861409</c:v>
                </c:pt>
                <c:pt idx="34">
                  <c:v>12064968.769051949</c:v>
                </c:pt>
                <c:pt idx="35">
                  <c:v>11749347.082226729</c:v>
                </c:pt>
                <c:pt idx="36">
                  <c:v>12132817.485312916</c:v>
                </c:pt>
                <c:pt idx="37">
                  <c:v>11078726.92379399</c:v>
                </c:pt>
                <c:pt idx="38">
                  <c:v>11157214.70016798</c:v>
                </c:pt>
                <c:pt idx="39">
                  <c:v>12167082.474622071</c:v>
                </c:pt>
                <c:pt idx="40">
                  <c:v>11822600.687140938</c:v>
                </c:pt>
                <c:pt idx="41">
                  <c:v>11317216.670090966</c:v>
                </c:pt>
                <c:pt idx="42">
                  <c:v>11462576.906249417</c:v>
                </c:pt>
                <c:pt idx="43">
                  <c:v>12858214.881554227</c:v>
                </c:pt>
                <c:pt idx="44">
                  <c:v>12594337.598690508</c:v>
                </c:pt>
                <c:pt idx="45">
                  <c:v>11164718.164952584</c:v>
                </c:pt>
                <c:pt idx="46">
                  <c:v>11929519.234670699</c:v>
                </c:pt>
                <c:pt idx="47">
                  <c:v>11513234.854603117</c:v>
                </c:pt>
                <c:pt idx="48">
                  <c:v>12062580.237625835</c:v>
                </c:pt>
                <c:pt idx="49">
                  <c:v>11346474.431308758</c:v>
                </c:pt>
                <c:pt idx="50">
                  <c:v>11771644.996978419</c:v>
                </c:pt>
                <c:pt idx="51">
                  <c:v>12112790.879841825</c:v>
                </c:pt>
                <c:pt idx="52">
                  <c:v>12069693.433413321</c:v>
                </c:pt>
                <c:pt idx="53">
                  <c:v>12052512.877820214</c:v>
                </c:pt>
                <c:pt idx="54">
                  <c:v>12701753.030146843</c:v>
                </c:pt>
                <c:pt idx="55">
                  <c:v>14196601.027019951</c:v>
                </c:pt>
                <c:pt idx="56">
                  <c:v>13934364.052821144</c:v>
                </c:pt>
                <c:pt idx="57">
                  <c:v>12396262.475693293</c:v>
                </c:pt>
                <c:pt idx="58">
                  <c:v>13202622.967623247</c:v>
                </c:pt>
                <c:pt idx="59">
                  <c:v>13208193.339121953</c:v>
                </c:pt>
                <c:pt idx="60">
                  <c:v>13935871.496056497</c:v>
                </c:pt>
                <c:pt idx="61">
                  <c:v>13016191.174195226</c:v>
                </c:pt>
                <c:pt idx="62">
                  <c:v>12701868.601918042</c:v>
                </c:pt>
                <c:pt idx="63">
                  <c:v>13664642.289496874</c:v>
                </c:pt>
                <c:pt idx="64">
                  <c:v>13662420.587817669</c:v>
                </c:pt>
                <c:pt idx="65">
                  <c:v>13515943.519457066</c:v>
                </c:pt>
                <c:pt idx="66">
                  <c:v>13746608.678241318</c:v>
                </c:pt>
                <c:pt idx="67">
                  <c:v>15518842.771243023</c:v>
                </c:pt>
                <c:pt idx="68">
                  <c:v>15318004.521399898</c:v>
                </c:pt>
                <c:pt idx="69">
                  <c:v>13625017.372420169</c:v>
                </c:pt>
                <c:pt idx="70">
                  <c:v>14822739.574361034</c:v>
                </c:pt>
                <c:pt idx="71">
                  <c:v>14384018.056212163</c:v>
                </c:pt>
                <c:pt idx="72">
                  <c:v>15119318.525974782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6AC-4769-8123-37940B054C6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211613632"/>
        <c:axId val="1231668064"/>
      </c:lineChart>
      <c:catAx>
        <c:axId val="12116136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231668064"/>
        <c:crosses val="autoZero"/>
        <c:auto val="1"/>
        <c:lblAlgn val="ctr"/>
        <c:lblOffset val="100"/>
        <c:noMultiLvlLbl val="0"/>
      </c:catAx>
      <c:valAx>
        <c:axId val="1231668064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2116136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/>
              <a:t>Winter's Model</a:t>
            </a:r>
            <a:endParaRPr lang="zh-TW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'3.Winter''s Model'!$M$1</c:f>
              <c:strCache>
                <c:ptCount val="1"/>
                <c:pt idx="0">
                  <c:v>Revenue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'3.Winter''s Model'!$L$3:$L$74</c:f>
              <c:numCache>
                <c:formatCode>General</c:formatCode>
                <c:ptCount val="7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</c:numCache>
            </c:numRef>
          </c:cat>
          <c:val>
            <c:numRef>
              <c:f>'3.Winter''s Model'!$M$2:$M$74</c:f>
              <c:numCache>
                <c:formatCode>#,##0</c:formatCode>
                <c:ptCount val="73"/>
                <c:pt idx="1">
                  <c:v>10564531</c:v>
                </c:pt>
                <c:pt idx="2">
                  <c:v>10754359</c:v>
                </c:pt>
                <c:pt idx="3">
                  <c:v>11703372</c:v>
                </c:pt>
                <c:pt idx="4">
                  <c:v>11446799</c:v>
                </c:pt>
                <c:pt idx="5">
                  <c:v>11059708</c:v>
                </c:pt>
                <c:pt idx="6">
                  <c:v>11693245</c:v>
                </c:pt>
                <c:pt idx="7">
                  <c:v>12870356</c:v>
                </c:pt>
                <c:pt idx="8">
                  <c:v>13029532</c:v>
                </c:pt>
                <c:pt idx="9">
                  <c:v>11468525</c:v>
                </c:pt>
                <c:pt idx="10">
                  <c:v>11822554</c:v>
                </c:pt>
                <c:pt idx="11">
                  <c:v>11858259</c:v>
                </c:pt>
                <c:pt idx="12">
                  <c:v>11980632</c:v>
                </c:pt>
                <c:pt idx="13">
                  <c:v>12044641</c:v>
                </c:pt>
                <c:pt idx="14">
                  <c:v>10570968</c:v>
                </c:pt>
                <c:pt idx="15">
                  <c:v>12362021</c:v>
                </c:pt>
                <c:pt idx="16">
                  <c:v>12354434</c:v>
                </c:pt>
                <c:pt idx="17">
                  <c:v>12402361</c:v>
                </c:pt>
                <c:pt idx="18">
                  <c:v>12529393</c:v>
                </c:pt>
                <c:pt idx="19">
                  <c:v>13963321</c:v>
                </c:pt>
                <c:pt idx="20">
                  <c:v>13704451</c:v>
                </c:pt>
                <c:pt idx="21">
                  <c:v>11926698</c:v>
                </c:pt>
                <c:pt idx="22">
                  <c:v>12642413</c:v>
                </c:pt>
                <c:pt idx="23">
                  <c:v>12356561</c:v>
                </c:pt>
                <c:pt idx="24">
                  <c:v>12982141</c:v>
                </c:pt>
                <c:pt idx="25">
                  <c:v>11611712</c:v>
                </c:pt>
                <c:pt idx="26">
                  <c:v>12852535</c:v>
                </c:pt>
                <c:pt idx="27">
                  <c:v>12697303</c:v>
                </c:pt>
                <c:pt idx="28">
                  <c:v>12125779</c:v>
                </c:pt>
                <c:pt idx="29">
                  <c:v>11853265</c:v>
                </c:pt>
                <c:pt idx="30">
                  <c:v>11638764</c:v>
                </c:pt>
                <c:pt idx="31">
                  <c:v>13183419</c:v>
                </c:pt>
                <c:pt idx="32">
                  <c:v>12800438</c:v>
                </c:pt>
                <c:pt idx="33">
                  <c:v>11073818</c:v>
                </c:pt>
                <c:pt idx="34">
                  <c:v>12104592</c:v>
                </c:pt>
                <c:pt idx="35">
                  <c:v>11359458</c:v>
                </c:pt>
                <c:pt idx="36">
                  <c:v>11739349</c:v>
                </c:pt>
                <c:pt idx="37">
                  <c:v>11558434</c:v>
                </c:pt>
                <c:pt idx="38">
                  <c:v>11876002</c:v>
                </c:pt>
                <c:pt idx="39">
                  <c:v>11557051</c:v>
                </c:pt>
                <c:pt idx="40">
                  <c:v>11295081</c:v>
                </c:pt>
                <c:pt idx="41">
                  <c:v>10948582</c:v>
                </c:pt>
                <c:pt idx="42">
                  <c:v>11566245</c:v>
                </c:pt>
                <c:pt idx="43">
                  <c:v>12853998</c:v>
                </c:pt>
                <c:pt idx="44">
                  <c:v>12463097</c:v>
                </c:pt>
                <c:pt idx="45">
                  <c:v>11232306</c:v>
                </c:pt>
                <c:pt idx="46">
                  <c:v>11729458</c:v>
                </c:pt>
                <c:pt idx="47">
                  <c:v>11498843</c:v>
                </c:pt>
                <c:pt idx="48">
                  <c:v>12468642</c:v>
                </c:pt>
                <c:pt idx="49">
                  <c:v>12616260</c:v>
                </c:pt>
                <c:pt idx="50">
                  <c:v>11010984</c:v>
                </c:pt>
                <c:pt idx="51">
                  <c:v>12176888</c:v>
                </c:pt>
                <c:pt idx="52">
                  <c:v>12669255</c:v>
                </c:pt>
                <c:pt idx="53">
                  <c:v>12734493</c:v>
                </c:pt>
                <c:pt idx="54">
                  <c:v>12719450</c:v>
                </c:pt>
                <c:pt idx="55">
                  <c:v>14264345</c:v>
                </c:pt>
                <c:pt idx="56">
                  <c:v>13904466</c:v>
                </c:pt>
                <c:pt idx="57">
                  <c:v>12387598</c:v>
                </c:pt>
                <c:pt idx="58">
                  <c:v>14054891</c:v>
                </c:pt>
                <c:pt idx="59">
                  <c:v>13406607</c:v>
                </c:pt>
                <c:pt idx="60">
                  <c:v>14191727</c:v>
                </c:pt>
                <c:pt idx="61">
                  <c:v>12672470</c:v>
                </c:pt>
                <c:pt idx="62">
                  <c:v>13134569</c:v>
                </c:pt>
                <c:pt idx="63">
                  <c:v>13847806</c:v>
                </c:pt>
                <c:pt idx="64">
                  <c:v>14058611</c:v>
                </c:pt>
                <c:pt idx="65">
                  <c:v>13209492</c:v>
                </c:pt>
                <c:pt idx="66">
                  <c:v>14077976</c:v>
                </c:pt>
                <c:pt idx="67">
                  <c:v>15793567</c:v>
                </c:pt>
                <c:pt idx="68">
                  <c:v>15285557</c:v>
                </c:pt>
                <c:pt idx="69">
                  <c:v>14271465</c:v>
                </c:pt>
                <c:pt idx="70">
                  <c:v>14767395</c:v>
                </c:pt>
                <c:pt idx="71">
                  <c:v>14483456</c:v>
                </c:pt>
                <c:pt idx="72">
                  <c:v>15250916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124-47A4-867C-541012C71125}"/>
            </c:ext>
          </c:extLst>
        </c:ser>
        <c:ser>
          <c:idx val="1"/>
          <c:order val="1"/>
          <c:tx>
            <c:strRef>
              <c:f>'3.Winter''s Model'!$Q$1</c:f>
              <c:strCache>
                <c:ptCount val="1"/>
                <c:pt idx="0">
                  <c:v>Forecast Revenue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'3.Winter''s Model'!$L$3:$L$74</c:f>
              <c:numCache>
                <c:formatCode>General</c:formatCode>
                <c:ptCount val="7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</c:numCache>
            </c:numRef>
          </c:cat>
          <c:val>
            <c:numRef>
              <c:f>'3.Winter''s Model'!$Q$2:$Q$74</c:f>
              <c:numCache>
                <c:formatCode>#,##0.0</c:formatCode>
                <c:ptCount val="73"/>
                <c:pt idx="1">
                  <c:v>11136059.733182307</c:v>
                </c:pt>
                <c:pt idx="2">
                  <c:v>10747401.226998355</c:v>
                </c:pt>
                <c:pt idx="3">
                  <c:v>11394845.519014424</c:v>
                </c:pt>
                <c:pt idx="4">
                  <c:v>11466568.525119552</c:v>
                </c:pt>
                <c:pt idx="5">
                  <c:v>11192888.653264347</c:v>
                </c:pt>
                <c:pt idx="6">
                  <c:v>11443741.258301441</c:v>
                </c:pt>
                <c:pt idx="7">
                  <c:v>12910389.14609202</c:v>
                </c:pt>
                <c:pt idx="8">
                  <c:v>12629593.05112393</c:v>
                </c:pt>
                <c:pt idx="9">
                  <c:v>11408516.171498673</c:v>
                </c:pt>
                <c:pt idx="10">
                  <c:v>12185150.057988562</c:v>
                </c:pt>
                <c:pt idx="11">
                  <c:v>11690331.701955723</c:v>
                </c:pt>
                <c:pt idx="12">
                  <c:v>12333681.485726489</c:v>
                </c:pt>
                <c:pt idx="13">
                  <c:v>11281284.852331901</c:v>
                </c:pt>
                <c:pt idx="14">
                  <c:v>11482732.32713973</c:v>
                </c:pt>
                <c:pt idx="15">
                  <c:v>11735314.265274066</c:v>
                </c:pt>
                <c:pt idx="16">
                  <c:v>11946386.439279195</c:v>
                </c:pt>
                <c:pt idx="17">
                  <c:v>11848301.648303185</c:v>
                </c:pt>
                <c:pt idx="18">
                  <c:v>12433248.415275645</c:v>
                </c:pt>
                <c:pt idx="19">
                  <c:v>13936617.43650014</c:v>
                </c:pt>
                <c:pt idx="20">
                  <c:v>13662166.484129073</c:v>
                </c:pt>
                <c:pt idx="21">
                  <c:v>12183214.160319243</c:v>
                </c:pt>
                <c:pt idx="22">
                  <c:v>12857477.492242429</c:v>
                </c:pt>
                <c:pt idx="23">
                  <c:v>12407186.279250797</c:v>
                </c:pt>
                <c:pt idx="24">
                  <c:v>12980700.906686503</c:v>
                </c:pt>
                <c:pt idx="25">
                  <c:v>12027088.3094396</c:v>
                </c:pt>
                <c:pt idx="26">
                  <c:v>11695035.4472501</c:v>
                </c:pt>
                <c:pt idx="27">
                  <c:v>12944735.229000194</c:v>
                </c:pt>
                <c:pt idx="28">
                  <c:v>12755982.991233328</c:v>
                </c:pt>
                <c:pt idx="29">
                  <c:v>12182066.999620469</c:v>
                </c:pt>
                <c:pt idx="30">
                  <c:v>12368085.181067893</c:v>
                </c:pt>
                <c:pt idx="31">
                  <c:v>13449835.86562773</c:v>
                </c:pt>
                <c:pt idx="32">
                  <c:v>13057351.050283598</c:v>
                </c:pt>
                <c:pt idx="33">
                  <c:v>11525983.937861409</c:v>
                </c:pt>
                <c:pt idx="34">
                  <c:v>12064968.769051949</c:v>
                </c:pt>
                <c:pt idx="35">
                  <c:v>11749347.082226729</c:v>
                </c:pt>
                <c:pt idx="36">
                  <c:v>12132817.485312916</c:v>
                </c:pt>
                <c:pt idx="37">
                  <c:v>11078726.92379399</c:v>
                </c:pt>
                <c:pt idx="38">
                  <c:v>11157214.70016798</c:v>
                </c:pt>
                <c:pt idx="39">
                  <c:v>12167082.474622071</c:v>
                </c:pt>
                <c:pt idx="40">
                  <c:v>11822600.687140938</c:v>
                </c:pt>
                <c:pt idx="41">
                  <c:v>11317216.670090966</c:v>
                </c:pt>
                <c:pt idx="42">
                  <c:v>11462576.906249417</c:v>
                </c:pt>
                <c:pt idx="43">
                  <c:v>12858214.881554227</c:v>
                </c:pt>
                <c:pt idx="44">
                  <c:v>12594337.598690508</c:v>
                </c:pt>
                <c:pt idx="45">
                  <c:v>11164718.164952584</c:v>
                </c:pt>
                <c:pt idx="46">
                  <c:v>11929519.234670699</c:v>
                </c:pt>
                <c:pt idx="47">
                  <c:v>11513234.854603117</c:v>
                </c:pt>
                <c:pt idx="48">
                  <c:v>12062580.237625835</c:v>
                </c:pt>
                <c:pt idx="49">
                  <c:v>11346474.431308758</c:v>
                </c:pt>
                <c:pt idx="50">
                  <c:v>11771644.996978419</c:v>
                </c:pt>
                <c:pt idx="51">
                  <c:v>12112790.879841825</c:v>
                </c:pt>
                <c:pt idx="52">
                  <c:v>12069693.433413321</c:v>
                </c:pt>
                <c:pt idx="53">
                  <c:v>12052512.877820214</c:v>
                </c:pt>
                <c:pt idx="54">
                  <c:v>12701753.030146843</c:v>
                </c:pt>
                <c:pt idx="55">
                  <c:v>14196601.027019951</c:v>
                </c:pt>
                <c:pt idx="56">
                  <c:v>13934364.052821144</c:v>
                </c:pt>
                <c:pt idx="57">
                  <c:v>12396262.475693293</c:v>
                </c:pt>
                <c:pt idx="58">
                  <c:v>13202622.967623247</c:v>
                </c:pt>
                <c:pt idx="59">
                  <c:v>13208193.339121953</c:v>
                </c:pt>
                <c:pt idx="60">
                  <c:v>13935871.496056497</c:v>
                </c:pt>
                <c:pt idx="61">
                  <c:v>13016191.174195226</c:v>
                </c:pt>
                <c:pt idx="62">
                  <c:v>12701868.601918042</c:v>
                </c:pt>
                <c:pt idx="63">
                  <c:v>13664642.289496874</c:v>
                </c:pt>
                <c:pt idx="64">
                  <c:v>13662420.587817669</c:v>
                </c:pt>
                <c:pt idx="65">
                  <c:v>13515943.519457066</c:v>
                </c:pt>
                <c:pt idx="66">
                  <c:v>13746608.678241318</c:v>
                </c:pt>
                <c:pt idx="67">
                  <c:v>15518842.771243023</c:v>
                </c:pt>
                <c:pt idx="68">
                  <c:v>15318004.521399898</c:v>
                </c:pt>
                <c:pt idx="69">
                  <c:v>13625017.372420169</c:v>
                </c:pt>
                <c:pt idx="70">
                  <c:v>14822739.574361034</c:v>
                </c:pt>
                <c:pt idx="71">
                  <c:v>14384018.056212163</c:v>
                </c:pt>
                <c:pt idx="72">
                  <c:v>15119318.525974782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124-47A4-867C-541012C7112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211613632"/>
        <c:axId val="1231668064"/>
      </c:lineChart>
      <c:catAx>
        <c:axId val="12116136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231668064"/>
        <c:crosses val="autoZero"/>
        <c:auto val="1"/>
        <c:lblAlgn val="ctr"/>
        <c:lblOffset val="100"/>
        <c:noMultiLvlLbl val="0"/>
      </c:catAx>
      <c:valAx>
        <c:axId val="1231668064"/>
        <c:scaling>
          <c:orientation val="minMax"/>
          <c:min val="9000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2116136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5.xml"/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chart" Target="../charts/chart7.xml"/><Relationship Id="rId1" Type="http://schemas.openxmlformats.org/officeDocument/2006/relationships/chart" Target="../charts/chart6.xml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chart" Target="../charts/chart9.xml"/><Relationship Id="rId1" Type="http://schemas.openxmlformats.org/officeDocument/2006/relationships/chart" Target="../charts/chart8.xml"/></Relationships>
</file>

<file path=xl/drawings/_rels/drawing6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2.xml"/><Relationship Id="rId2" Type="http://schemas.openxmlformats.org/officeDocument/2006/relationships/chart" Target="../charts/chart11.xml"/><Relationship Id="rId1" Type="http://schemas.openxmlformats.org/officeDocument/2006/relationships/chart" Target="../charts/chart10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11964</xdr:colOff>
      <xdr:row>9</xdr:row>
      <xdr:rowOff>158218</xdr:rowOff>
    </xdr:from>
    <xdr:to>
      <xdr:col>16</xdr:col>
      <xdr:colOff>221847</xdr:colOff>
      <xdr:row>22</xdr:row>
      <xdr:rowOff>177267</xdr:rowOff>
    </xdr:to>
    <xdr:graphicFrame macro="">
      <xdr:nvGraphicFramePr>
        <xdr:cNvPr id="3" name="圖表 2">
          <a:extLst>
            <a:ext uri="{FF2B5EF4-FFF2-40B4-BE49-F238E27FC236}">
              <a16:creationId xmlns:a16="http://schemas.microsoft.com/office/drawing/2014/main" id="{EDA73476-2818-4235-91F0-B3431B146DE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14</xdr:col>
      <xdr:colOff>84196</xdr:colOff>
      <xdr:row>23</xdr:row>
      <xdr:rowOff>73114</xdr:rowOff>
    </xdr:from>
    <xdr:to>
      <xdr:col>20</xdr:col>
      <xdr:colOff>844769</xdr:colOff>
      <xdr:row>36</xdr:row>
      <xdr:rowOff>73356</xdr:rowOff>
    </xdr:to>
    <xdr:graphicFrame macro="">
      <xdr:nvGraphicFramePr>
        <xdr:cNvPr id="4" name="圖表 3">
          <a:extLst>
            <a:ext uri="{FF2B5EF4-FFF2-40B4-BE49-F238E27FC236}">
              <a16:creationId xmlns:a16="http://schemas.microsoft.com/office/drawing/2014/main" id="{30259271-BF59-44E0-93C3-4DDE6BB03F5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16</xdr:col>
      <xdr:colOff>630537</xdr:colOff>
      <xdr:row>10</xdr:row>
      <xdr:rowOff>204786</xdr:rowOff>
    </xdr:from>
    <xdr:to>
      <xdr:col>20</xdr:col>
      <xdr:colOff>639534</xdr:colOff>
      <xdr:row>20</xdr:row>
      <xdr:rowOff>22679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6" name="Month">
              <a:extLst>
                <a:ext uri="{FF2B5EF4-FFF2-40B4-BE49-F238E27FC236}">
                  <a16:creationId xmlns:a16="http://schemas.microsoft.com/office/drawing/2014/main" id="{53C2CEB6-F86E-4596-A0A2-5F9D1C8D6406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Month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3081074" y="2321453"/>
              <a:ext cx="3368449" cy="1934559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zh-TW" altLang="en-US" sz="1100"/>
                <a:t>此圖案代表交叉分析篩選器。Excel 2010 或更新版本支援交叉分析篩選器。
如果圖案是在舊版 Excel 中修改，或如果活頁簿是在 Excel 2003 或較舊版本中儲存，則交叉分析篩選器無法使用。</a:t>
              </a:r>
            </a:p>
          </xdr:txBody>
        </xdr:sp>
      </mc:Fallback>
    </mc:AlternateContent>
    <xdr:clientData/>
  </xdr:twoCellAnchor>
  <xdr:twoCellAnchor editAs="oneCell">
    <xdr:from>
      <xdr:col>20</xdr:col>
      <xdr:colOff>1068991</xdr:colOff>
      <xdr:row>23</xdr:row>
      <xdr:rowOff>204787</xdr:rowOff>
    </xdr:from>
    <xdr:to>
      <xdr:col>22</xdr:col>
      <xdr:colOff>886957</xdr:colOff>
      <xdr:row>35</xdr:row>
      <xdr:rowOff>46037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7" name="Year">
              <a:extLst>
                <a:ext uri="{FF2B5EF4-FFF2-40B4-BE49-F238E27FC236}">
                  <a16:creationId xmlns:a16="http://schemas.microsoft.com/office/drawing/2014/main" id="{8D71D0EA-22D3-4682-ADDA-2ECE38898C2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Year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6445062" y="5073120"/>
              <a:ext cx="1828800" cy="238125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zh-TW" altLang="en-US" sz="1100"/>
                <a:t>此圖案代表交叉分析篩選器。Excel 2010 或更新版本支援交叉分析篩選器。
如果圖案是在舊版 Excel 中修改，或如果活頁簿是在 Excel 2003 或較舊版本中儲存，則交叉分析篩選器無法使用。</a:t>
              </a:r>
            </a:p>
          </xdr:txBody>
        </xdr:sp>
      </mc:Fallback>
    </mc:AlternateContent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4763</xdr:colOff>
      <xdr:row>19</xdr:row>
      <xdr:rowOff>10055</xdr:rowOff>
    </xdr:from>
    <xdr:to>
      <xdr:col>17</xdr:col>
      <xdr:colOff>318559</xdr:colOff>
      <xdr:row>33</xdr:row>
      <xdr:rowOff>52389</xdr:rowOff>
    </xdr:to>
    <xdr:graphicFrame macro="">
      <xdr:nvGraphicFramePr>
        <xdr:cNvPr id="9" name="圖表 8">
          <a:extLst>
            <a:ext uri="{FF2B5EF4-FFF2-40B4-BE49-F238E27FC236}">
              <a16:creationId xmlns:a16="http://schemas.microsoft.com/office/drawing/2014/main" id="{9B57DFCB-3CDF-455A-BDDF-A403220D1D5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oneCellAnchor>
    <xdr:from>
      <xdr:col>4</xdr:col>
      <xdr:colOff>699497</xdr:colOff>
      <xdr:row>0</xdr:row>
      <xdr:rowOff>227537</xdr:rowOff>
    </xdr:from>
    <xdr:ext cx="227541" cy="19107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0" name="文字方塊 9">
              <a:extLst>
                <a:ext uri="{FF2B5EF4-FFF2-40B4-BE49-F238E27FC236}">
                  <a16:creationId xmlns:a16="http://schemas.microsoft.com/office/drawing/2014/main" id="{69159EEA-1103-4877-8DB1-82BE60482CBB}"/>
                </a:ext>
              </a:extLst>
            </xdr:cNvPr>
            <xdr:cNvSpPr txBox="1"/>
          </xdr:nvSpPr>
          <xdr:spPr>
            <a:xfrm>
              <a:off x="4159050" y="227537"/>
              <a:ext cx="227541" cy="19107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acc>
                      <m:accPr>
                        <m:chr m:val="̅"/>
                        <m:ctrlPr>
                          <a:rPr lang="en-US" altLang="zh-TW" sz="120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sSub>
                          <m:sSubPr>
                            <m:ctrlPr>
                              <a:rPr lang="en-US" altLang="zh-TW" sz="12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n-US" altLang="zh-TW" sz="1200" b="0" i="1">
                                <a:latin typeface="Cambria Math" panose="02040503050406030204" pitchFamily="18" charset="0"/>
                              </a:rPr>
                              <m:t>𝑅</m:t>
                            </m:r>
                          </m:e>
                          <m:sub>
                            <m:r>
                              <a:rPr lang="en-US" altLang="zh-TW" sz="1200" b="0" i="1">
                                <a:latin typeface="Cambria Math" panose="02040503050406030204" pitchFamily="18" charset="0"/>
                              </a:rPr>
                              <m:t>𝑡</m:t>
                            </m:r>
                          </m:sub>
                        </m:sSub>
                      </m:e>
                    </m:acc>
                  </m:oMath>
                </m:oMathPara>
              </a14:m>
              <a:endParaRPr lang="zh-TW" altLang="en-US" sz="1200">
                <a:latin typeface="+mn-lt"/>
              </a:endParaRPr>
            </a:p>
          </xdr:txBody>
        </xdr:sp>
      </mc:Choice>
      <mc:Fallback xmlns="">
        <xdr:sp macro="" textlink="">
          <xdr:nvSpPr>
            <xdr:cNvPr id="10" name="文字方塊 9">
              <a:extLst>
                <a:ext uri="{FF2B5EF4-FFF2-40B4-BE49-F238E27FC236}">
                  <a16:creationId xmlns:a16="http://schemas.microsoft.com/office/drawing/2014/main" id="{69159EEA-1103-4877-8DB1-82BE60482CBB}"/>
                </a:ext>
              </a:extLst>
            </xdr:cNvPr>
            <xdr:cNvSpPr txBox="1"/>
          </xdr:nvSpPr>
          <xdr:spPr>
            <a:xfrm>
              <a:off x="4159050" y="227537"/>
              <a:ext cx="227541" cy="19107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en-US" altLang="zh-TW" sz="1200" i="0">
                  <a:latin typeface="Cambria Math" panose="02040503050406030204" pitchFamily="18" charset="0"/>
                </a:rPr>
                <a:t>(</a:t>
              </a:r>
              <a:r>
                <a:rPr lang="en-US" altLang="zh-TW" sz="1200" b="0" i="0">
                  <a:latin typeface="Cambria Math" panose="02040503050406030204" pitchFamily="18" charset="0"/>
                </a:rPr>
                <a:t>𝑅_𝑡 ) ̅</a:t>
              </a:r>
              <a:endParaRPr lang="zh-TW" altLang="en-US" sz="1200">
                <a:latin typeface="+mn-lt"/>
              </a:endParaRPr>
            </a:p>
          </xdr:txBody>
        </xdr:sp>
      </mc:Fallback>
    </mc:AlternateContent>
    <xdr:clientData/>
  </xdr:oneCellAnchor>
  <xdr:oneCellAnchor>
    <xdr:from>
      <xdr:col>5</xdr:col>
      <xdr:colOff>485772</xdr:colOff>
      <xdr:row>0</xdr:row>
      <xdr:rowOff>237061</xdr:rowOff>
    </xdr:from>
    <xdr:ext cx="227541" cy="19223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2" name="文字方塊 11">
              <a:extLst>
                <a:ext uri="{FF2B5EF4-FFF2-40B4-BE49-F238E27FC236}">
                  <a16:creationId xmlns:a16="http://schemas.microsoft.com/office/drawing/2014/main" id="{424E8D29-0937-4E63-97ED-F9F088386C4E}"/>
                </a:ext>
              </a:extLst>
            </xdr:cNvPr>
            <xdr:cNvSpPr txBox="1"/>
          </xdr:nvSpPr>
          <xdr:spPr>
            <a:xfrm>
              <a:off x="4957231" y="237061"/>
              <a:ext cx="227541" cy="19223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acc>
                      <m:accPr>
                        <m:chr m:val="̅"/>
                        <m:ctrlPr>
                          <a:rPr lang="zh-TW" altLang="en-US" sz="1200" i="1">
                            <a:solidFill>
                              <a:srgbClr val="836967"/>
                            </a:solidFill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sSub>
                          <m:sSubPr>
                            <m:ctrlPr>
                              <a:rPr lang="zh-TW" altLang="en-US" sz="1200" i="1">
                                <a:solidFill>
                                  <a:srgbClr val="836967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n-US" altLang="zh-TW" sz="1200" b="0" i="1">
                                <a:latin typeface="Cambria Math" panose="02040503050406030204" pitchFamily="18" charset="0"/>
                              </a:rPr>
                              <m:t>𝑆</m:t>
                            </m:r>
                          </m:e>
                          <m:sub>
                            <m:r>
                              <a:rPr lang="zh-TW" altLang="en-US" sz="1200" i="1">
                                <a:latin typeface="Cambria Math" panose="02040503050406030204" pitchFamily="18" charset="0"/>
                              </a:rPr>
                              <m:t>𝑡</m:t>
                            </m:r>
                          </m:sub>
                        </m:sSub>
                      </m:e>
                    </m:acc>
                  </m:oMath>
                </m:oMathPara>
              </a14:m>
              <a:endParaRPr lang="zh-TW" altLang="en-US" sz="1200">
                <a:latin typeface="+mn-lt"/>
              </a:endParaRPr>
            </a:p>
          </xdr:txBody>
        </xdr:sp>
      </mc:Choice>
      <mc:Fallback xmlns="">
        <xdr:sp macro="" textlink="">
          <xdr:nvSpPr>
            <xdr:cNvPr id="12" name="文字方塊 11">
              <a:extLst>
                <a:ext uri="{FF2B5EF4-FFF2-40B4-BE49-F238E27FC236}">
                  <a16:creationId xmlns:a16="http://schemas.microsoft.com/office/drawing/2014/main" id="{424E8D29-0937-4E63-97ED-F9F088386C4E}"/>
                </a:ext>
              </a:extLst>
            </xdr:cNvPr>
            <xdr:cNvSpPr txBox="1"/>
          </xdr:nvSpPr>
          <xdr:spPr>
            <a:xfrm>
              <a:off x="4957231" y="237061"/>
              <a:ext cx="227541" cy="19223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zh-TW" altLang="en-US" sz="1200" i="0">
                  <a:solidFill>
                    <a:srgbClr val="836967"/>
                  </a:solidFill>
                  <a:latin typeface="+mn-lt"/>
                </a:rPr>
                <a:t>(</a:t>
              </a:r>
              <a:r>
                <a:rPr lang="en-US" altLang="zh-TW" sz="1200" b="0" i="0">
                  <a:latin typeface="+mn-lt"/>
                </a:rPr>
                <a:t>𝑆</a:t>
              </a:r>
              <a:r>
                <a:rPr lang="zh-TW" altLang="en-US" sz="1200" b="0" i="0">
                  <a:solidFill>
                    <a:srgbClr val="836967"/>
                  </a:solidFill>
                  <a:latin typeface="+mn-lt"/>
                </a:rPr>
                <a:t>_</a:t>
              </a:r>
              <a:r>
                <a:rPr lang="zh-TW" altLang="en-US" sz="1200" i="0">
                  <a:latin typeface="+mn-lt"/>
                </a:rPr>
                <a:t>𝑡 </a:t>
              </a:r>
              <a:r>
                <a:rPr lang="zh-TW" altLang="en-US" sz="1200" i="0">
                  <a:solidFill>
                    <a:srgbClr val="836967"/>
                  </a:solidFill>
                  <a:latin typeface="+mn-lt"/>
                </a:rPr>
                <a:t>) ̅</a:t>
              </a:r>
              <a:endParaRPr lang="zh-TW" altLang="en-US" sz="1200">
                <a:latin typeface="+mn-lt"/>
              </a:endParaRPr>
            </a:p>
          </xdr:txBody>
        </xdr:sp>
      </mc:Fallback>
    </mc:AlternateContent>
    <xdr:clientData/>
  </xdr:oneCellAnchor>
  <xdr:oneCellAnchor>
    <xdr:from>
      <xdr:col>1</xdr:col>
      <xdr:colOff>627590</xdr:colOff>
      <xdr:row>0</xdr:row>
      <xdr:rowOff>135467</xdr:rowOff>
    </xdr:from>
    <xdr:ext cx="179857" cy="1878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3" name="文字方塊 12">
              <a:extLst>
                <a:ext uri="{FF2B5EF4-FFF2-40B4-BE49-F238E27FC236}">
                  <a16:creationId xmlns:a16="http://schemas.microsoft.com/office/drawing/2014/main" id="{8A2A61E9-985F-42D0-818C-2F16A805257C}"/>
                </a:ext>
              </a:extLst>
            </xdr:cNvPr>
            <xdr:cNvSpPr txBox="1"/>
          </xdr:nvSpPr>
          <xdr:spPr>
            <a:xfrm>
              <a:off x="1278466" y="135467"/>
              <a:ext cx="179857" cy="1878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zh-TW" altLang="en-US" sz="1200" i="1">
                            <a:solidFill>
                              <a:srgbClr val="836967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zh-TW" altLang="en-US" sz="1200" i="1">
                            <a:latin typeface="Cambria Math" panose="02040503050406030204" pitchFamily="18" charset="0"/>
                          </a:rPr>
                          <m:t>𝑅</m:t>
                        </m:r>
                      </m:e>
                      <m:sub>
                        <m:r>
                          <a:rPr lang="zh-TW" altLang="en-US" sz="120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zh-TW" altLang="en-US" sz="1200">
                <a:latin typeface="+mn-lt"/>
              </a:endParaRPr>
            </a:p>
          </xdr:txBody>
        </xdr:sp>
      </mc:Choice>
      <mc:Fallback xmlns="">
        <xdr:sp macro="" textlink="">
          <xdr:nvSpPr>
            <xdr:cNvPr id="13" name="文字方塊 12">
              <a:extLst>
                <a:ext uri="{FF2B5EF4-FFF2-40B4-BE49-F238E27FC236}">
                  <a16:creationId xmlns:a16="http://schemas.microsoft.com/office/drawing/2014/main" id="{8A2A61E9-985F-42D0-818C-2F16A805257C}"/>
                </a:ext>
              </a:extLst>
            </xdr:cNvPr>
            <xdr:cNvSpPr txBox="1"/>
          </xdr:nvSpPr>
          <xdr:spPr>
            <a:xfrm>
              <a:off x="1278466" y="135467"/>
              <a:ext cx="179857" cy="1878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zh-TW" altLang="en-US" sz="1200" i="0">
                  <a:latin typeface="+mn-lt"/>
                </a:rPr>
                <a:t>𝑅</a:t>
              </a:r>
              <a:r>
                <a:rPr lang="zh-TW" altLang="en-US" sz="1200" i="0">
                  <a:solidFill>
                    <a:srgbClr val="836967"/>
                  </a:solidFill>
                  <a:latin typeface="+mn-lt"/>
                </a:rPr>
                <a:t>_</a:t>
              </a:r>
              <a:r>
                <a:rPr lang="zh-TW" altLang="en-US" sz="1200" i="0">
                  <a:latin typeface="+mn-lt"/>
                </a:rPr>
                <a:t>𝑖</a:t>
              </a:r>
              <a:endParaRPr lang="zh-TW" altLang="en-US" sz="1200">
                <a:latin typeface="+mn-lt"/>
              </a:endParaRPr>
            </a:p>
          </xdr:txBody>
        </xdr:sp>
      </mc:Fallback>
    </mc:AlternateContent>
    <xdr:clientData/>
  </xdr:oneCellAnchor>
  <xdr:oneCellAnchor>
    <xdr:from>
      <xdr:col>6</xdr:col>
      <xdr:colOff>700616</xdr:colOff>
      <xdr:row>0</xdr:row>
      <xdr:rowOff>33867</xdr:rowOff>
    </xdr:from>
    <xdr:ext cx="155106" cy="1878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4" name="文字方塊 13">
              <a:extLst>
                <a:ext uri="{FF2B5EF4-FFF2-40B4-BE49-F238E27FC236}">
                  <a16:creationId xmlns:a16="http://schemas.microsoft.com/office/drawing/2014/main" id="{ABFBF2D7-178C-4B9D-8A3F-19BE30B981A1}"/>
                </a:ext>
              </a:extLst>
            </xdr:cNvPr>
            <xdr:cNvSpPr txBox="1"/>
          </xdr:nvSpPr>
          <xdr:spPr>
            <a:xfrm>
              <a:off x="6071658" y="33867"/>
              <a:ext cx="155106" cy="1878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zh-TW" altLang="en-US" sz="1200" i="1">
                            <a:solidFill>
                              <a:srgbClr val="836967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altLang="zh-TW" sz="1200" b="0" i="1">
                            <a:solidFill>
                              <a:srgbClr val="836967"/>
                            </a:solidFill>
                            <a:latin typeface="Cambria Math" panose="02040503050406030204" pitchFamily="18" charset="0"/>
                          </a:rPr>
                          <m:t>𝑆</m:t>
                        </m:r>
                      </m:e>
                      <m:sub>
                        <m:r>
                          <a:rPr lang="zh-TW" altLang="en-US" sz="120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zh-TW" altLang="en-US" sz="1200">
                <a:latin typeface="+mn-lt"/>
              </a:endParaRPr>
            </a:p>
          </xdr:txBody>
        </xdr:sp>
      </mc:Choice>
      <mc:Fallback xmlns="">
        <xdr:sp macro="" textlink="">
          <xdr:nvSpPr>
            <xdr:cNvPr id="14" name="文字方塊 13">
              <a:extLst>
                <a:ext uri="{FF2B5EF4-FFF2-40B4-BE49-F238E27FC236}">
                  <a16:creationId xmlns:a16="http://schemas.microsoft.com/office/drawing/2014/main" id="{ABFBF2D7-178C-4B9D-8A3F-19BE30B981A1}"/>
                </a:ext>
              </a:extLst>
            </xdr:cNvPr>
            <xdr:cNvSpPr txBox="1"/>
          </xdr:nvSpPr>
          <xdr:spPr>
            <a:xfrm>
              <a:off x="6071658" y="33867"/>
              <a:ext cx="155106" cy="1878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altLang="zh-TW" sz="12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𝑆</a:t>
              </a:r>
              <a:r>
                <a:rPr lang="zh-TW" altLang="en-US" sz="1200" b="0" i="0">
                  <a:solidFill>
                    <a:srgbClr val="836967"/>
                  </a:solidFill>
                  <a:latin typeface="+mn-lt"/>
                </a:rPr>
                <a:t>_</a:t>
              </a:r>
              <a:r>
                <a:rPr lang="zh-TW" altLang="en-US" sz="1200" i="0">
                  <a:latin typeface="+mn-lt"/>
                </a:rPr>
                <a:t>𝑖</a:t>
              </a:r>
              <a:endParaRPr lang="zh-TW" altLang="en-US" sz="1200">
                <a:latin typeface="+mn-lt"/>
              </a:endParaRPr>
            </a:p>
          </xdr:txBody>
        </xdr:sp>
      </mc:Fallback>
    </mc:AlternateContent>
    <xdr:clientData/>
  </xdr:oneCellAnchor>
  <xdr:oneCellAnchor>
    <xdr:from>
      <xdr:col>7</xdr:col>
      <xdr:colOff>617009</xdr:colOff>
      <xdr:row>0</xdr:row>
      <xdr:rowOff>220132</xdr:rowOff>
    </xdr:from>
    <xdr:ext cx="170944" cy="1878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5" name="文字方塊 14">
              <a:extLst>
                <a:ext uri="{FF2B5EF4-FFF2-40B4-BE49-F238E27FC236}">
                  <a16:creationId xmlns:a16="http://schemas.microsoft.com/office/drawing/2014/main" id="{38A4598F-6275-406D-942D-9A8BA4C8CDE7}"/>
                </a:ext>
              </a:extLst>
            </xdr:cNvPr>
            <xdr:cNvSpPr txBox="1"/>
          </xdr:nvSpPr>
          <xdr:spPr>
            <a:xfrm>
              <a:off x="6935259" y="220132"/>
              <a:ext cx="170944" cy="187872"/>
            </a:xfrm>
            <a:prstGeom prst="rect">
              <a:avLst/>
            </a:prstGeom>
            <a:solidFill>
              <a:sysClr val="window" lastClr="FFFFFF"/>
            </a:solidFill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zh-TW" altLang="en-US" sz="1200" i="1">
                            <a:solidFill>
                              <a:schemeClr val="accent2">
                                <a:lumMod val="75000"/>
                              </a:schemeClr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zh-TW" altLang="en-US" sz="1200" i="1">
                            <a:solidFill>
                              <a:schemeClr val="accent2">
                                <a:lumMod val="75000"/>
                              </a:schemeClr>
                            </a:solidFill>
                            <a:latin typeface="Cambria Math" panose="02040503050406030204" pitchFamily="18" charset="0"/>
                          </a:rPr>
                          <m:t>𝐹</m:t>
                        </m:r>
                      </m:e>
                      <m:sub>
                        <m:r>
                          <a:rPr lang="zh-TW" altLang="en-US" sz="1200" i="1">
                            <a:solidFill>
                              <a:schemeClr val="accent2">
                                <a:lumMod val="75000"/>
                              </a:schemeClr>
                            </a:solidFill>
                            <a:latin typeface="Cambria Math" panose="02040503050406030204" pitchFamily="18" charset="0"/>
                          </a:rPr>
                          <m:t>𝑡</m:t>
                        </m:r>
                      </m:sub>
                    </m:sSub>
                  </m:oMath>
                </m:oMathPara>
              </a14:m>
              <a:endParaRPr lang="zh-TW" altLang="en-US" sz="1200">
                <a:solidFill>
                  <a:schemeClr val="accent2">
                    <a:lumMod val="75000"/>
                  </a:schemeClr>
                </a:solidFill>
              </a:endParaRPr>
            </a:p>
          </xdr:txBody>
        </xdr:sp>
      </mc:Choice>
      <mc:Fallback xmlns="">
        <xdr:sp macro="" textlink="">
          <xdr:nvSpPr>
            <xdr:cNvPr id="15" name="文字方塊 14">
              <a:extLst>
                <a:ext uri="{FF2B5EF4-FFF2-40B4-BE49-F238E27FC236}">
                  <a16:creationId xmlns:a16="http://schemas.microsoft.com/office/drawing/2014/main" id="{38A4598F-6275-406D-942D-9A8BA4C8CDE7}"/>
                </a:ext>
              </a:extLst>
            </xdr:cNvPr>
            <xdr:cNvSpPr txBox="1"/>
          </xdr:nvSpPr>
          <xdr:spPr>
            <a:xfrm>
              <a:off x="6935259" y="220132"/>
              <a:ext cx="170944" cy="187872"/>
            </a:xfrm>
            <a:prstGeom prst="rect">
              <a:avLst/>
            </a:prstGeom>
            <a:solidFill>
              <a:sysClr val="window" lastClr="FFFFFF"/>
            </a:solidFill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zh-TW" altLang="en-US" sz="1200" i="0">
                  <a:solidFill>
                    <a:schemeClr val="accent2">
                      <a:lumMod val="75000"/>
                    </a:schemeClr>
                  </a:solidFill>
                  <a:latin typeface="Cambria Math" panose="02040503050406030204" pitchFamily="18" charset="0"/>
                </a:rPr>
                <a:t>𝐹_𝑡</a:t>
              </a:r>
              <a:endParaRPr lang="zh-TW" altLang="en-US" sz="1200">
                <a:solidFill>
                  <a:schemeClr val="accent2">
                    <a:lumMod val="75000"/>
                  </a:schemeClr>
                </a:solidFill>
              </a:endParaRPr>
            </a:p>
          </xdr:txBody>
        </xdr:sp>
      </mc:Fallback>
    </mc:AlternateContent>
    <xdr:clientData/>
  </xdr:oneCellAnchor>
  <xdr:twoCellAnchor>
    <xdr:from>
      <xdr:col>9</xdr:col>
      <xdr:colOff>5289</xdr:colOff>
      <xdr:row>35</xdr:row>
      <xdr:rowOff>9524</xdr:rowOff>
    </xdr:from>
    <xdr:to>
      <xdr:col>17</xdr:col>
      <xdr:colOff>354540</xdr:colOff>
      <xdr:row>49</xdr:row>
      <xdr:rowOff>104024</xdr:rowOff>
    </xdr:to>
    <xdr:graphicFrame macro="">
      <xdr:nvGraphicFramePr>
        <xdr:cNvPr id="16" name="圖表 15">
          <a:extLst>
            <a:ext uri="{FF2B5EF4-FFF2-40B4-BE49-F238E27FC236}">
              <a16:creationId xmlns:a16="http://schemas.microsoft.com/office/drawing/2014/main" id="{5C50DEAD-E27B-4BA7-A6F3-334E49220A5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18</xdr:col>
      <xdr:colOff>45357</xdr:colOff>
      <xdr:row>35</xdr:row>
      <xdr:rowOff>22679</xdr:rowOff>
    </xdr:from>
    <xdr:to>
      <xdr:col>29</xdr:col>
      <xdr:colOff>269877</xdr:colOff>
      <xdr:row>49</xdr:row>
      <xdr:rowOff>117179</xdr:rowOff>
    </xdr:to>
    <xdr:graphicFrame macro="">
      <xdr:nvGraphicFramePr>
        <xdr:cNvPr id="2" name="圖表 1">
          <a:extLst>
            <a:ext uri="{FF2B5EF4-FFF2-40B4-BE49-F238E27FC236}">
              <a16:creationId xmlns:a16="http://schemas.microsoft.com/office/drawing/2014/main" id="{8D5AA156-FBA1-4E04-9576-1C6DE2DAF6A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608541</xdr:colOff>
      <xdr:row>0</xdr:row>
      <xdr:rowOff>111654</xdr:rowOff>
    </xdr:from>
    <xdr:ext cx="179857" cy="1878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文字方塊 1">
              <a:extLst>
                <a:ext uri="{FF2B5EF4-FFF2-40B4-BE49-F238E27FC236}">
                  <a16:creationId xmlns:a16="http://schemas.microsoft.com/office/drawing/2014/main" id="{340846ED-2429-42F1-8B43-8AA78625D615}"/>
                </a:ext>
              </a:extLst>
            </xdr:cNvPr>
            <xdr:cNvSpPr txBox="1"/>
          </xdr:nvSpPr>
          <xdr:spPr>
            <a:xfrm>
              <a:off x="1256241" y="111654"/>
              <a:ext cx="179857" cy="1878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zh-TW" altLang="en-US" sz="1200" i="1">
                            <a:solidFill>
                              <a:srgbClr val="836967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zh-TW" altLang="en-US" sz="1200" i="1">
                            <a:latin typeface="Cambria Math" panose="02040503050406030204" pitchFamily="18" charset="0"/>
                          </a:rPr>
                          <m:t>𝑅</m:t>
                        </m:r>
                      </m:e>
                      <m:sub>
                        <m:r>
                          <a:rPr lang="zh-TW" altLang="en-US" sz="120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zh-TW" altLang="en-US" sz="1200">
                <a:latin typeface="+mn-lt"/>
              </a:endParaRPr>
            </a:p>
          </xdr:txBody>
        </xdr:sp>
      </mc:Choice>
      <mc:Fallback xmlns="">
        <xdr:sp macro="" textlink="">
          <xdr:nvSpPr>
            <xdr:cNvPr id="2" name="文字方塊 1">
              <a:extLst>
                <a:ext uri="{FF2B5EF4-FFF2-40B4-BE49-F238E27FC236}">
                  <a16:creationId xmlns:a16="http://schemas.microsoft.com/office/drawing/2014/main" id="{340846ED-2429-42F1-8B43-8AA78625D615}"/>
                </a:ext>
              </a:extLst>
            </xdr:cNvPr>
            <xdr:cNvSpPr txBox="1"/>
          </xdr:nvSpPr>
          <xdr:spPr>
            <a:xfrm>
              <a:off x="1256241" y="111654"/>
              <a:ext cx="179857" cy="1878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zh-TW" altLang="en-US" sz="1200" i="0">
                  <a:latin typeface="+mn-lt"/>
                </a:rPr>
                <a:t>𝑅</a:t>
              </a:r>
              <a:r>
                <a:rPr lang="zh-TW" altLang="en-US" sz="1200" i="0">
                  <a:solidFill>
                    <a:srgbClr val="836967"/>
                  </a:solidFill>
                  <a:latin typeface="+mn-lt"/>
                </a:rPr>
                <a:t>_</a:t>
              </a:r>
              <a:r>
                <a:rPr lang="zh-TW" altLang="en-US" sz="1200" i="0">
                  <a:latin typeface="+mn-lt"/>
                </a:rPr>
                <a:t>𝑖</a:t>
              </a:r>
              <a:endParaRPr lang="zh-TW" altLang="en-US" sz="1200">
                <a:latin typeface="+mn-lt"/>
              </a:endParaRPr>
            </a:p>
          </xdr:txBody>
        </xdr:sp>
      </mc:Fallback>
    </mc:AlternateContent>
    <xdr:clientData/>
  </xdr:oneCellAnchor>
  <xdr:oneCellAnchor>
    <xdr:from>
      <xdr:col>2</xdr:col>
      <xdr:colOff>638176</xdr:colOff>
      <xdr:row>0</xdr:row>
      <xdr:rowOff>114300</xdr:rowOff>
    </xdr:from>
    <xdr:ext cx="170944" cy="1878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文字方塊 4">
              <a:extLst>
                <a:ext uri="{FF2B5EF4-FFF2-40B4-BE49-F238E27FC236}">
                  <a16:creationId xmlns:a16="http://schemas.microsoft.com/office/drawing/2014/main" id="{72F154D9-A088-4A26-8E90-FE9388D25253}"/>
                </a:ext>
              </a:extLst>
            </xdr:cNvPr>
            <xdr:cNvSpPr txBox="1"/>
          </xdr:nvSpPr>
          <xdr:spPr>
            <a:xfrm>
              <a:off x="2133601" y="114300"/>
              <a:ext cx="170944" cy="1878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zh-TW" altLang="en-US" sz="1200" i="1">
                            <a:solidFill>
                              <a:srgbClr val="836967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zh-TW" altLang="en-US" sz="1200" i="1">
                            <a:latin typeface="Cambria Math" panose="02040503050406030204" pitchFamily="18" charset="0"/>
                          </a:rPr>
                          <m:t>𝐹</m:t>
                        </m:r>
                      </m:e>
                      <m:sub>
                        <m:r>
                          <a:rPr lang="zh-TW" altLang="en-US" sz="1200" i="1">
                            <a:latin typeface="Cambria Math" panose="02040503050406030204" pitchFamily="18" charset="0"/>
                          </a:rPr>
                          <m:t>𝑡</m:t>
                        </m:r>
                      </m:sub>
                    </m:sSub>
                  </m:oMath>
                </m:oMathPara>
              </a14:m>
              <a:endParaRPr lang="zh-TW" altLang="en-US" sz="1200"/>
            </a:p>
          </xdr:txBody>
        </xdr:sp>
      </mc:Choice>
      <mc:Fallback xmlns="">
        <xdr:sp macro="" textlink="">
          <xdr:nvSpPr>
            <xdr:cNvPr id="5" name="文字方塊 4">
              <a:extLst>
                <a:ext uri="{FF2B5EF4-FFF2-40B4-BE49-F238E27FC236}">
                  <a16:creationId xmlns:a16="http://schemas.microsoft.com/office/drawing/2014/main" id="{72F154D9-A088-4A26-8E90-FE9388D25253}"/>
                </a:ext>
              </a:extLst>
            </xdr:cNvPr>
            <xdr:cNvSpPr txBox="1"/>
          </xdr:nvSpPr>
          <xdr:spPr>
            <a:xfrm>
              <a:off x="2133601" y="114300"/>
              <a:ext cx="170944" cy="1878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zh-TW" altLang="en-US" sz="1200" i="0">
                  <a:latin typeface="Cambria Math" panose="02040503050406030204" pitchFamily="18" charset="0"/>
                </a:rPr>
                <a:t>𝐹</a:t>
              </a:r>
              <a:r>
                <a:rPr lang="zh-TW" altLang="en-US" sz="12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lang="zh-TW" altLang="en-US" sz="1200" i="0">
                  <a:latin typeface="Cambria Math" panose="02040503050406030204" pitchFamily="18" charset="0"/>
                </a:rPr>
                <a:t>𝑡</a:t>
              </a:r>
              <a:endParaRPr lang="zh-TW" altLang="en-US" sz="1200"/>
            </a:p>
          </xdr:txBody>
        </xdr:sp>
      </mc:Fallback>
    </mc:AlternateContent>
    <xdr:clientData/>
  </xdr:oneCellAnchor>
  <xdr:oneCellAnchor>
    <xdr:from>
      <xdr:col>3</xdr:col>
      <xdr:colOff>695327</xdr:colOff>
      <xdr:row>0</xdr:row>
      <xdr:rowOff>114299</xdr:rowOff>
    </xdr:from>
    <xdr:ext cx="181588" cy="1878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1" name="文字方塊 10">
              <a:extLst>
                <a:ext uri="{FF2B5EF4-FFF2-40B4-BE49-F238E27FC236}">
                  <a16:creationId xmlns:a16="http://schemas.microsoft.com/office/drawing/2014/main" id="{6B833A2B-2E48-4AD4-8876-AA67A51FA28D}"/>
                </a:ext>
              </a:extLst>
            </xdr:cNvPr>
            <xdr:cNvSpPr txBox="1"/>
          </xdr:nvSpPr>
          <xdr:spPr>
            <a:xfrm>
              <a:off x="3033715" y="114299"/>
              <a:ext cx="181588" cy="1878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zh-TW" altLang="en-US" sz="1200" i="1">
                            <a:solidFill>
                              <a:srgbClr val="836967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altLang="zh-TW" sz="1200" b="0" i="1">
                            <a:latin typeface="Cambria Math" panose="02040503050406030204" pitchFamily="18" charset="0"/>
                          </a:rPr>
                          <m:t>𝐸</m:t>
                        </m:r>
                      </m:e>
                      <m:sub>
                        <m:r>
                          <a:rPr lang="zh-TW" altLang="en-US" sz="1200" i="1">
                            <a:latin typeface="Cambria Math" panose="02040503050406030204" pitchFamily="18" charset="0"/>
                          </a:rPr>
                          <m:t>𝑡</m:t>
                        </m:r>
                      </m:sub>
                    </m:sSub>
                  </m:oMath>
                </m:oMathPara>
              </a14:m>
              <a:endParaRPr lang="zh-TW" altLang="en-US" sz="1200"/>
            </a:p>
          </xdr:txBody>
        </xdr:sp>
      </mc:Choice>
      <mc:Fallback xmlns="">
        <xdr:sp macro="" textlink="">
          <xdr:nvSpPr>
            <xdr:cNvPr id="11" name="文字方塊 10">
              <a:extLst>
                <a:ext uri="{FF2B5EF4-FFF2-40B4-BE49-F238E27FC236}">
                  <a16:creationId xmlns:a16="http://schemas.microsoft.com/office/drawing/2014/main" id="{6B833A2B-2E48-4AD4-8876-AA67A51FA28D}"/>
                </a:ext>
              </a:extLst>
            </xdr:cNvPr>
            <xdr:cNvSpPr txBox="1"/>
          </xdr:nvSpPr>
          <xdr:spPr>
            <a:xfrm>
              <a:off x="3033715" y="114299"/>
              <a:ext cx="181588" cy="1878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altLang="zh-TW" sz="1200" b="0" i="0">
                  <a:latin typeface="Cambria Math" panose="02040503050406030204" pitchFamily="18" charset="0"/>
                </a:rPr>
                <a:t>𝐸</a:t>
              </a:r>
              <a:r>
                <a:rPr lang="zh-TW" altLang="en-US" sz="12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lang="zh-TW" altLang="en-US" sz="1200" i="0">
                  <a:latin typeface="Cambria Math" panose="02040503050406030204" pitchFamily="18" charset="0"/>
                </a:rPr>
                <a:t>𝑡</a:t>
              </a:r>
              <a:endParaRPr lang="zh-TW" altLang="en-US" sz="1200"/>
            </a:p>
          </xdr:txBody>
        </xdr:sp>
      </mc:Fallback>
    </mc:AlternateContent>
    <xdr:clientData/>
  </xdr:oneCellAnchor>
  <xdr:oneCellAnchor>
    <xdr:from>
      <xdr:col>10</xdr:col>
      <xdr:colOff>364331</xdr:colOff>
      <xdr:row>4</xdr:row>
      <xdr:rowOff>11906</xdr:rowOff>
    </xdr:from>
    <xdr:ext cx="149976" cy="21916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2" name="文字方塊 11">
              <a:extLst>
                <a:ext uri="{FF2B5EF4-FFF2-40B4-BE49-F238E27FC236}">
                  <a16:creationId xmlns:a16="http://schemas.microsoft.com/office/drawing/2014/main" id="{946258D7-8CC4-4D7B-94FA-5C3E0BEA0F44}"/>
                </a:ext>
              </a:extLst>
            </xdr:cNvPr>
            <xdr:cNvSpPr txBox="1"/>
          </xdr:nvSpPr>
          <xdr:spPr>
            <a:xfrm>
              <a:off x="7541419" y="1035844"/>
              <a:ext cx="149976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zh-TW" altLang="en-US" sz="1400" i="1">
                        <a:latin typeface="Cambria Math" panose="02040503050406030204" pitchFamily="18" charset="0"/>
                      </a:rPr>
                      <m:t>𝜎</m:t>
                    </m:r>
                  </m:oMath>
                </m:oMathPara>
              </a14:m>
              <a:endParaRPr lang="zh-TW" altLang="en-US" sz="1400"/>
            </a:p>
          </xdr:txBody>
        </xdr:sp>
      </mc:Choice>
      <mc:Fallback xmlns="">
        <xdr:sp macro="" textlink="">
          <xdr:nvSpPr>
            <xdr:cNvPr id="12" name="文字方塊 11">
              <a:extLst>
                <a:ext uri="{FF2B5EF4-FFF2-40B4-BE49-F238E27FC236}">
                  <a16:creationId xmlns:a16="http://schemas.microsoft.com/office/drawing/2014/main" id="{946258D7-8CC4-4D7B-94FA-5C3E0BEA0F44}"/>
                </a:ext>
              </a:extLst>
            </xdr:cNvPr>
            <xdr:cNvSpPr txBox="1"/>
          </xdr:nvSpPr>
          <xdr:spPr>
            <a:xfrm>
              <a:off x="7541419" y="1035844"/>
              <a:ext cx="149976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zh-TW" altLang="en-US" sz="1400" i="0">
                  <a:latin typeface="Cambria Math" panose="02040503050406030204" pitchFamily="18" charset="0"/>
                </a:rPr>
                <a:t>𝜎</a:t>
              </a:r>
              <a:endParaRPr lang="zh-TW" altLang="en-US" sz="1400"/>
            </a:p>
          </xdr:txBody>
        </xdr:sp>
      </mc:Fallback>
    </mc:AlternateContent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20</xdr:col>
      <xdr:colOff>364331</xdr:colOff>
      <xdr:row>4</xdr:row>
      <xdr:rowOff>11906</xdr:rowOff>
    </xdr:from>
    <xdr:ext cx="149976" cy="21916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文字方塊 2">
              <a:extLst>
                <a:ext uri="{FF2B5EF4-FFF2-40B4-BE49-F238E27FC236}">
                  <a16:creationId xmlns:a16="http://schemas.microsoft.com/office/drawing/2014/main" id="{2EF8B9B3-54D4-4C65-898E-E7711F28B44E}"/>
                </a:ext>
              </a:extLst>
            </xdr:cNvPr>
            <xdr:cNvSpPr txBox="1"/>
          </xdr:nvSpPr>
          <xdr:spPr>
            <a:xfrm>
              <a:off x="8112919" y="1035844"/>
              <a:ext cx="149976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zh-TW" altLang="en-US" sz="1400" i="1">
                        <a:latin typeface="Cambria Math" panose="02040503050406030204" pitchFamily="18" charset="0"/>
                      </a:rPr>
                      <m:t>𝜎</m:t>
                    </m:r>
                  </m:oMath>
                </m:oMathPara>
              </a14:m>
              <a:endParaRPr lang="zh-TW" altLang="en-US" sz="1400"/>
            </a:p>
          </xdr:txBody>
        </xdr:sp>
      </mc:Choice>
      <mc:Fallback xmlns="">
        <xdr:sp macro="" textlink="">
          <xdr:nvSpPr>
            <xdr:cNvPr id="3" name="文字方塊 2">
              <a:extLst>
                <a:ext uri="{FF2B5EF4-FFF2-40B4-BE49-F238E27FC236}">
                  <a16:creationId xmlns:a16="http://schemas.microsoft.com/office/drawing/2014/main" id="{2EF8B9B3-54D4-4C65-898E-E7711F28B44E}"/>
                </a:ext>
              </a:extLst>
            </xdr:cNvPr>
            <xdr:cNvSpPr txBox="1"/>
          </xdr:nvSpPr>
          <xdr:spPr>
            <a:xfrm>
              <a:off x="8112919" y="1035844"/>
              <a:ext cx="149976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zh-TW" altLang="en-US" sz="1400" i="0">
                  <a:latin typeface="Cambria Math" panose="02040503050406030204" pitchFamily="18" charset="0"/>
                </a:rPr>
                <a:t>𝜎</a:t>
              </a:r>
              <a:endParaRPr lang="zh-TW" altLang="en-US" sz="1400"/>
            </a:p>
          </xdr:txBody>
        </xdr:sp>
      </mc:Fallback>
    </mc:AlternateContent>
    <xdr:clientData/>
  </xdr:oneCellAnchor>
  <xdr:twoCellAnchor>
    <xdr:from>
      <xdr:col>19</xdr:col>
      <xdr:colOff>589666</xdr:colOff>
      <xdr:row>12</xdr:row>
      <xdr:rowOff>144393</xdr:rowOff>
    </xdr:from>
    <xdr:to>
      <xdr:col>28</xdr:col>
      <xdr:colOff>16559</xdr:colOff>
      <xdr:row>27</xdr:row>
      <xdr:rowOff>10531</xdr:rowOff>
    </xdr:to>
    <xdr:graphicFrame macro="">
      <xdr:nvGraphicFramePr>
        <xdr:cNvPr id="5" name="圖表 4">
          <a:extLst>
            <a:ext uri="{FF2B5EF4-FFF2-40B4-BE49-F238E27FC236}">
              <a16:creationId xmlns:a16="http://schemas.microsoft.com/office/drawing/2014/main" id="{7B68CE40-9FC6-4F2D-A01B-58F5EBBC094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19</xdr:col>
      <xdr:colOff>614200</xdr:colOff>
      <xdr:row>28</xdr:row>
      <xdr:rowOff>76572</xdr:rowOff>
    </xdr:from>
    <xdr:to>
      <xdr:col>28</xdr:col>
      <xdr:colOff>39243</xdr:colOff>
      <xdr:row>42</xdr:row>
      <xdr:rowOff>156201</xdr:rowOff>
    </xdr:to>
    <xdr:graphicFrame macro="">
      <xdr:nvGraphicFramePr>
        <xdr:cNvPr id="2" name="圖表 1">
          <a:extLst>
            <a:ext uri="{FF2B5EF4-FFF2-40B4-BE49-F238E27FC236}">
              <a16:creationId xmlns:a16="http://schemas.microsoft.com/office/drawing/2014/main" id="{333DC418-1D2B-4B5F-90F3-33F8A79397D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24</xdr:col>
      <xdr:colOff>546401</xdr:colOff>
      <xdr:row>13</xdr:row>
      <xdr:rowOff>20245</xdr:rowOff>
    </xdr:from>
    <xdr:to>
      <xdr:col>32</xdr:col>
      <xdr:colOff>623326</xdr:colOff>
      <xdr:row>27</xdr:row>
      <xdr:rowOff>21056</xdr:rowOff>
    </xdr:to>
    <xdr:graphicFrame macro="">
      <xdr:nvGraphicFramePr>
        <xdr:cNvPr id="2" name="圖表 1">
          <a:extLst>
            <a:ext uri="{FF2B5EF4-FFF2-40B4-BE49-F238E27FC236}">
              <a16:creationId xmlns:a16="http://schemas.microsoft.com/office/drawing/2014/main" id="{5EED8BC6-19CD-4D39-A09E-DDA8EDDA5D5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24</xdr:col>
      <xdr:colOff>548446</xdr:colOff>
      <xdr:row>28</xdr:row>
      <xdr:rowOff>134043</xdr:rowOff>
    </xdr:from>
    <xdr:to>
      <xdr:col>32</xdr:col>
      <xdr:colOff>625371</xdr:colOff>
      <xdr:row>42</xdr:row>
      <xdr:rowOff>134854</xdr:rowOff>
    </xdr:to>
    <xdr:graphicFrame macro="">
      <xdr:nvGraphicFramePr>
        <xdr:cNvPr id="5" name="圖表 4">
          <a:extLst>
            <a:ext uri="{FF2B5EF4-FFF2-40B4-BE49-F238E27FC236}">
              <a16:creationId xmlns:a16="http://schemas.microsoft.com/office/drawing/2014/main" id="{335846B7-37A7-474C-A3BC-665C6CC2C8F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oneCellAnchor>
    <xdr:from>
      <xdr:col>25</xdr:col>
      <xdr:colOff>364331</xdr:colOff>
      <xdr:row>5</xdr:row>
      <xdr:rowOff>11906</xdr:rowOff>
    </xdr:from>
    <xdr:ext cx="149976" cy="21916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文字方塊 5">
              <a:extLst>
                <a:ext uri="{FF2B5EF4-FFF2-40B4-BE49-F238E27FC236}">
                  <a16:creationId xmlns:a16="http://schemas.microsoft.com/office/drawing/2014/main" id="{7ACA586D-8258-4EED-9235-21811B85FBD0}"/>
                </a:ext>
              </a:extLst>
            </xdr:cNvPr>
            <xdr:cNvSpPr txBox="1"/>
          </xdr:nvSpPr>
          <xdr:spPr>
            <a:xfrm>
              <a:off x="15170944" y="1226344"/>
              <a:ext cx="149976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zh-TW" altLang="en-US" sz="1400" i="1">
                        <a:latin typeface="Cambria Math" panose="02040503050406030204" pitchFamily="18" charset="0"/>
                      </a:rPr>
                      <m:t>𝜎</m:t>
                    </m:r>
                  </m:oMath>
                </m:oMathPara>
              </a14:m>
              <a:endParaRPr lang="zh-TW" altLang="en-US" sz="1400"/>
            </a:p>
          </xdr:txBody>
        </xdr:sp>
      </mc:Choice>
      <mc:Fallback xmlns="">
        <xdr:sp macro="" textlink="">
          <xdr:nvSpPr>
            <xdr:cNvPr id="6" name="文字方塊 5">
              <a:extLst>
                <a:ext uri="{FF2B5EF4-FFF2-40B4-BE49-F238E27FC236}">
                  <a16:creationId xmlns:a16="http://schemas.microsoft.com/office/drawing/2014/main" id="{7ACA586D-8258-4EED-9235-21811B85FBD0}"/>
                </a:ext>
              </a:extLst>
            </xdr:cNvPr>
            <xdr:cNvSpPr txBox="1"/>
          </xdr:nvSpPr>
          <xdr:spPr>
            <a:xfrm>
              <a:off x="15170944" y="1226344"/>
              <a:ext cx="149976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zh-TW" altLang="en-US" sz="1400" i="0">
                  <a:latin typeface="Cambria Math" panose="02040503050406030204" pitchFamily="18" charset="0"/>
                </a:rPr>
                <a:t>𝜎</a:t>
              </a:r>
              <a:endParaRPr lang="zh-TW" altLang="en-US" sz="1400"/>
            </a:p>
          </xdr:txBody>
        </xdr:sp>
      </mc:Fallback>
    </mc:AlternateContent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26124</xdr:colOff>
      <xdr:row>0</xdr:row>
      <xdr:rowOff>432162</xdr:rowOff>
    </xdr:from>
    <xdr:to>
      <xdr:col>10</xdr:col>
      <xdr:colOff>470296</xdr:colOff>
      <xdr:row>14</xdr:row>
      <xdr:rowOff>205739</xdr:rowOff>
    </xdr:to>
    <xdr:graphicFrame macro="">
      <xdr:nvGraphicFramePr>
        <xdr:cNvPr id="2" name="圖表 1">
          <a:extLst>
            <a:ext uri="{FF2B5EF4-FFF2-40B4-BE49-F238E27FC236}">
              <a16:creationId xmlns:a16="http://schemas.microsoft.com/office/drawing/2014/main" id="{ABB500F1-048F-4642-8B35-C5DD72C55A6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oneCellAnchor>
    <xdr:from>
      <xdr:col>27</xdr:col>
      <xdr:colOff>373856</xdr:colOff>
      <xdr:row>4</xdr:row>
      <xdr:rowOff>192881</xdr:rowOff>
    </xdr:from>
    <xdr:ext cx="149976" cy="21916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文字方塊 4">
              <a:extLst>
                <a:ext uri="{FF2B5EF4-FFF2-40B4-BE49-F238E27FC236}">
                  <a16:creationId xmlns:a16="http://schemas.microsoft.com/office/drawing/2014/main" id="{F233E863-5CF9-4639-8979-29CA04F1B6E6}"/>
                </a:ext>
              </a:extLst>
            </xdr:cNvPr>
            <xdr:cNvSpPr txBox="1"/>
          </xdr:nvSpPr>
          <xdr:spPr>
            <a:xfrm>
              <a:off x="23214806" y="1264444"/>
              <a:ext cx="149976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zh-TW" altLang="en-US" sz="1400" i="1">
                        <a:latin typeface="Cambria Math" panose="02040503050406030204" pitchFamily="18" charset="0"/>
                      </a:rPr>
                      <m:t>𝜎</m:t>
                    </m:r>
                  </m:oMath>
                </m:oMathPara>
              </a14:m>
              <a:endParaRPr lang="zh-TW" altLang="en-US" sz="1400"/>
            </a:p>
          </xdr:txBody>
        </xdr:sp>
      </mc:Choice>
      <mc:Fallback xmlns="">
        <xdr:sp macro="" textlink="">
          <xdr:nvSpPr>
            <xdr:cNvPr id="5" name="文字方塊 4">
              <a:extLst>
                <a:ext uri="{FF2B5EF4-FFF2-40B4-BE49-F238E27FC236}">
                  <a16:creationId xmlns:a16="http://schemas.microsoft.com/office/drawing/2014/main" id="{F233E863-5CF9-4639-8979-29CA04F1B6E6}"/>
                </a:ext>
              </a:extLst>
            </xdr:cNvPr>
            <xdr:cNvSpPr txBox="1"/>
          </xdr:nvSpPr>
          <xdr:spPr>
            <a:xfrm>
              <a:off x="23214806" y="1264444"/>
              <a:ext cx="149976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zh-TW" altLang="en-US" sz="1400" i="0">
                  <a:latin typeface="Cambria Math" panose="02040503050406030204" pitchFamily="18" charset="0"/>
                </a:rPr>
                <a:t>𝜎</a:t>
              </a:r>
              <a:endParaRPr lang="zh-TW" altLang="en-US" sz="1400"/>
            </a:p>
          </xdr:txBody>
        </xdr:sp>
      </mc:Fallback>
    </mc:AlternateContent>
    <xdr:clientData/>
  </xdr:oneCellAnchor>
  <xdr:twoCellAnchor>
    <xdr:from>
      <xdr:col>26</xdr:col>
      <xdr:colOff>585279</xdr:colOff>
      <xdr:row>14</xdr:row>
      <xdr:rowOff>13563</xdr:rowOff>
    </xdr:from>
    <xdr:to>
      <xdr:col>34</xdr:col>
      <xdr:colOff>486829</xdr:colOff>
      <xdr:row>28</xdr:row>
      <xdr:rowOff>51197</xdr:rowOff>
    </xdr:to>
    <xdr:graphicFrame macro="">
      <xdr:nvGraphicFramePr>
        <xdr:cNvPr id="7" name="圖表 6">
          <a:extLst>
            <a:ext uri="{FF2B5EF4-FFF2-40B4-BE49-F238E27FC236}">
              <a16:creationId xmlns:a16="http://schemas.microsoft.com/office/drawing/2014/main" id="{41F89633-A439-02E1-7438-74B16C493CE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26</xdr:col>
      <xdr:colOff>597090</xdr:colOff>
      <xdr:row>29</xdr:row>
      <xdr:rowOff>28432</xdr:rowOff>
    </xdr:from>
    <xdr:to>
      <xdr:col>34</xdr:col>
      <xdr:colOff>498640</xdr:colOff>
      <xdr:row>43</xdr:row>
      <xdr:rowOff>94499</xdr:rowOff>
    </xdr:to>
    <xdr:graphicFrame macro="">
      <xdr:nvGraphicFramePr>
        <xdr:cNvPr id="3" name="圖表 2">
          <a:extLst>
            <a:ext uri="{FF2B5EF4-FFF2-40B4-BE49-F238E27FC236}">
              <a16:creationId xmlns:a16="http://schemas.microsoft.com/office/drawing/2014/main" id="{54A2FD5E-D547-4DE3-9398-7B032CBD19E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廖盈榕" refreshedDate="45209.925076273146" createdVersion="7" refreshedVersion="7" minRefreshableVersion="3" recordCount="72" xr:uid="{A6EB85CF-C967-4B3F-B889-DF9042AC21F7}">
  <cacheSource type="worksheet">
    <worksheetSource ref="B1:D73" sheet="CAL Monthly Sales"/>
  </cacheSource>
  <cacheFields count="3">
    <cacheField name="Year" numFmtId="0">
      <sharedItems containsSemiMixedTypes="0" containsString="0" containsNumber="1" containsInteger="1" minValue="2013" maxValue="2018" count="6">
        <n v="2013"/>
        <n v="2014"/>
        <n v="2015"/>
        <n v="2016"/>
        <n v="2017"/>
        <n v="2018"/>
      </sharedItems>
    </cacheField>
    <cacheField name="Month" numFmtId="0">
      <sharedItems containsSemiMixedTypes="0" containsString="0" containsNumber="1" containsInteger="1" minValue="1" maxValue="12" count="12">
        <n v="1"/>
        <n v="2"/>
        <n v="3"/>
        <n v="4"/>
        <n v="5"/>
        <n v="6"/>
        <n v="7"/>
        <n v="8"/>
        <n v="9"/>
        <n v="10"/>
        <n v="11"/>
        <n v="12"/>
      </sharedItems>
    </cacheField>
    <cacheField name="Revenue" numFmtId="3">
      <sharedItems containsSemiMixedTypes="0" containsString="0" containsNumber="1" containsInteger="1" minValue="10564531" maxValue="15793567" count="72">
        <n v="10564531"/>
        <n v="10754359"/>
        <n v="11703372"/>
        <n v="11446799"/>
        <n v="11059708"/>
        <n v="11693245"/>
        <n v="12870356"/>
        <n v="13029532"/>
        <n v="11468525"/>
        <n v="11822554"/>
        <n v="11858259"/>
        <n v="11980632"/>
        <n v="12044641"/>
        <n v="10570968"/>
        <n v="12362021"/>
        <n v="12354434"/>
        <n v="12402361"/>
        <n v="12529393"/>
        <n v="13963321"/>
        <n v="13704451"/>
        <n v="11926698"/>
        <n v="12642413"/>
        <n v="12356561"/>
        <n v="12982141"/>
        <n v="11611712"/>
        <n v="12852535"/>
        <n v="12697303"/>
        <n v="12125779"/>
        <n v="11853265"/>
        <n v="11638764"/>
        <n v="13183419"/>
        <n v="12800438"/>
        <n v="11073818"/>
        <n v="12104592"/>
        <n v="11359458"/>
        <n v="11739349"/>
        <n v="11558434"/>
        <n v="11876002"/>
        <n v="11557051"/>
        <n v="11295081"/>
        <n v="10948582"/>
        <n v="11566245"/>
        <n v="12853998"/>
        <n v="12463097"/>
        <n v="11232306"/>
        <n v="11729458"/>
        <n v="11498843"/>
        <n v="12468642"/>
        <n v="12616260"/>
        <n v="11010984"/>
        <n v="12176888"/>
        <n v="12669255"/>
        <n v="12734493"/>
        <n v="12719450"/>
        <n v="14264345"/>
        <n v="13904466"/>
        <n v="12387598"/>
        <n v="14054891"/>
        <n v="13406607"/>
        <n v="14191727"/>
        <n v="12672470"/>
        <n v="13134569"/>
        <n v="13847806"/>
        <n v="14058611"/>
        <n v="13209492"/>
        <n v="14077976"/>
        <n v="15793567"/>
        <n v="15285557"/>
        <n v="14271465"/>
        <n v="14767395"/>
        <n v="14483456"/>
        <n v="15250916"/>
      </sharedItems>
    </cacheField>
  </cacheFields>
  <extLst>
    <ext xmlns:x14="http://schemas.microsoft.com/office/spreadsheetml/2009/9/main" uri="{725AE2AE-9491-48be-B2B4-4EB974FC3084}">
      <x14:pivotCacheDefinition pivotCacheId="391930390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72">
  <r>
    <x v="0"/>
    <x v="0"/>
    <x v="0"/>
  </r>
  <r>
    <x v="0"/>
    <x v="1"/>
    <x v="1"/>
  </r>
  <r>
    <x v="0"/>
    <x v="2"/>
    <x v="2"/>
  </r>
  <r>
    <x v="0"/>
    <x v="3"/>
    <x v="3"/>
  </r>
  <r>
    <x v="0"/>
    <x v="4"/>
    <x v="4"/>
  </r>
  <r>
    <x v="0"/>
    <x v="5"/>
    <x v="5"/>
  </r>
  <r>
    <x v="0"/>
    <x v="6"/>
    <x v="6"/>
  </r>
  <r>
    <x v="0"/>
    <x v="7"/>
    <x v="7"/>
  </r>
  <r>
    <x v="0"/>
    <x v="8"/>
    <x v="8"/>
  </r>
  <r>
    <x v="0"/>
    <x v="9"/>
    <x v="9"/>
  </r>
  <r>
    <x v="0"/>
    <x v="10"/>
    <x v="10"/>
  </r>
  <r>
    <x v="0"/>
    <x v="11"/>
    <x v="11"/>
  </r>
  <r>
    <x v="1"/>
    <x v="0"/>
    <x v="12"/>
  </r>
  <r>
    <x v="1"/>
    <x v="1"/>
    <x v="13"/>
  </r>
  <r>
    <x v="1"/>
    <x v="2"/>
    <x v="14"/>
  </r>
  <r>
    <x v="1"/>
    <x v="3"/>
    <x v="15"/>
  </r>
  <r>
    <x v="1"/>
    <x v="4"/>
    <x v="16"/>
  </r>
  <r>
    <x v="1"/>
    <x v="5"/>
    <x v="17"/>
  </r>
  <r>
    <x v="1"/>
    <x v="6"/>
    <x v="18"/>
  </r>
  <r>
    <x v="1"/>
    <x v="7"/>
    <x v="19"/>
  </r>
  <r>
    <x v="1"/>
    <x v="8"/>
    <x v="20"/>
  </r>
  <r>
    <x v="1"/>
    <x v="9"/>
    <x v="21"/>
  </r>
  <r>
    <x v="1"/>
    <x v="10"/>
    <x v="22"/>
  </r>
  <r>
    <x v="1"/>
    <x v="11"/>
    <x v="23"/>
  </r>
  <r>
    <x v="2"/>
    <x v="0"/>
    <x v="24"/>
  </r>
  <r>
    <x v="2"/>
    <x v="1"/>
    <x v="25"/>
  </r>
  <r>
    <x v="2"/>
    <x v="2"/>
    <x v="26"/>
  </r>
  <r>
    <x v="2"/>
    <x v="3"/>
    <x v="27"/>
  </r>
  <r>
    <x v="2"/>
    <x v="4"/>
    <x v="28"/>
  </r>
  <r>
    <x v="2"/>
    <x v="5"/>
    <x v="29"/>
  </r>
  <r>
    <x v="2"/>
    <x v="6"/>
    <x v="30"/>
  </r>
  <r>
    <x v="2"/>
    <x v="7"/>
    <x v="31"/>
  </r>
  <r>
    <x v="2"/>
    <x v="8"/>
    <x v="32"/>
  </r>
  <r>
    <x v="2"/>
    <x v="9"/>
    <x v="33"/>
  </r>
  <r>
    <x v="2"/>
    <x v="10"/>
    <x v="34"/>
  </r>
  <r>
    <x v="2"/>
    <x v="11"/>
    <x v="35"/>
  </r>
  <r>
    <x v="3"/>
    <x v="0"/>
    <x v="36"/>
  </r>
  <r>
    <x v="3"/>
    <x v="1"/>
    <x v="37"/>
  </r>
  <r>
    <x v="3"/>
    <x v="2"/>
    <x v="38"/>
  </r>
  <r>
    <x v="3"/>
    <x v="3"/>
    <x v="39"/>
  </r>
  <r>
    <x v="3"/>
    <x v="4"/>
    <x v="40"/>
  </r>
  <r>
    <x v="3"/>
    <x v="5"/>
    <x v="41"/>
  </r>
  <r>
    <x v="3"/>
    <x v="6"/>
    <x v="42"/>
  </r>
  <r>
    <x v="3"/>
    <x v="7"/>
    <x v="43"/>
  </r>
  <r>
    <x v="3"/>
    <x v="8"/>
    <x v="44"/>
  </r>
  <r>
    <x v="3"/>
    <x v="9"/>
    <x v="45"/>
  </r>
  <r>
    <x v="3"/>
    <x v="10"/>
    <x v="46"/>
  </r>
  <r>
    <x v="3"/>
    <x v="11"/>
    <x v="47"/>
  </r>
  <r>
    <x v="4"/>
    <x v="0"/>
    <x v="48"/>
  </r>
  <r>
    <x v="4"/>
    <x v="1"/>
    <x v="49"/>
  </r>
  <r>
    <x v="4"/>
    <x v="2"/>
    <x v="50"/>
  </r>
  <r>
    <x v="4"/>
    <x v="3"/>
    <x v="51"/>
  </r>
  <r>
    <x v="4"/>
    <x v="4"/>
    <x v="52"/>
  </r>
  <r>
    <x v="4"/>
    <x v="5"/>
    <x v="53"/>
  </r>
  <r>
    <x v="4"/>
    <x v="6"/>
    <x v="54"/>
  </r>
  <r>
    <x v="4"/>
    <x v="7"/>
    <x v="55"/>
  </r>
  <r>
    <x v="4"/>
    <x v="8"/>
    <x v="56"/>
  </r>
  <r>
    <x v="4"/>
    <x v="9"/>
    <x v="57"/>
  </r>
  <r>
    <x v="4"/>
    <x v="10"/>
    <x v="58"/>
  </r>
  <r>
    <x v="4"/>
    <x v="11"/>
    <x v="59"/>
  </r>
  <r>
    <x v="5"/>
    <x v="0"/>
    <x v="60"/>
  </r>
  <r>
    <x v="5"/>
    <x v="1"/>
    <x v="61"/>
  </r>
  <r>
    <x v="5"/>
    <x v="2"/>
    <x v="62"/>
  </r>
  <r>
    <x v="5"/>
    <x v="3"/>
    <x v="63"/>
  </r>
  <r>
    <x v="5"/>
    <x v="4"/>
    <x v="64"/>
  </r>
  <r>
    <x v="5"/>
    <x v="5"/>
    <x v="65"/>
  </r>
  <r>
    <x v="5"/>
    <x v="6"/>
    <x v="66"/>
  </r>
  <r>
    <x v="5"/>
    <x v="7"/>
    <x v="67"/>
  </r>
  <r>
    <x v="5"/>
    <x v="8"/>
    <x v="68"/>
  </r>
  <r>
    <x v="5"/>
    <x v="9"/>
    <x v="69"/>
  </r>
  <r>
    <x v="5"/>
    <x v="10"/>
    <x v="70"/>
  </r>
  <r>
    <x v="5"/>
    <x v="11"/>
    <x v="7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89144F1-B995-4747-B093-433FB270B8C7}" name="樞紐分析表3" cacheId="0" applyNumberFormats="0" applyBorderFormats="0" applyFontFormats="0" applyPatternFormats="0" applyAlignmentFormats="0" applyWidthHeightFormats="1" dataCaption="值" updatedVersion="7" minRefreshableVersion="3" useAutoFormatting="1" itemPrintTitles="1" createdVersion="7" indent="0" outline="1" outlineData="1" multipleFieldFilters="0" chartFormat="1">
  <location ref="G24:N38" firstHeaderRow="1" firstDataRow="2" firstDataCol="1"/>
  <pivotFields count="3">
    <pivotField axis="axisCol" showAll="0">
      <items count="7">
        <item x="0"/>
        <item x="1"/>
        <item x="2"/>
        <item x="3"/>
        <item x="4"/>
        <item x="5"/>
        <item t="default"/>
      </items>
    </pivotField>
    <pivotField axis="axisRow" showAll="0">
      <items count="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  <pivotField dataField="1" numFmtId="3" showAll="0">
      <items count="73">
        <item x="0"/>
        <item x="13"/>
        <item x="1"/>
        <item x="40"/>
        <item x="49"/>
        <item x="4"/>
        <item x="32"/>
        <item x="44"/>
        <item x="39"/>
        <item x="34"/>
        <item x="3"/>
        <item x="8"/>
        <item x="46"/>
        <item x="38"/>
        <item x="36"/>
        <item x="41"/>
        <item x="24"/>
        <item x="29"/>
        <item x="5"/>
        <item x="2"/>
        <item x="45"/>
        <item x="35"/>
        <item x="9"/>
        <item x="28"/>
        <item x="10"/>
        <item x="37"/>
        <item x="20"/>
        <item x="11"/>
        <item x="12"/>
        <item x="33"/>
        <item x="27"/>
        <item x="50"/>
        <item x="15"/>
        <item x="22"/>
        <item x="14"/>
        <item x="56"/>
        <item x="16"/>
        <item x="43"/>
        <item x="47"/>
        <item x="17"/>
        <item x="48"/>
        <item x="21"/>
        <item x="51"/>
        <item x="60"/>
        <item x="26"/>
        <item x="53"/>
        <item x="52"/>
        <item x="31"/>
        <item x="25"/>
        <item x="42"/>
        <item x="6"/>
        <item x="23"/>
        <item x="7"/>
        <item x="61"/>
        <item x="30"/>
        <item x="64"/>
        <item x="58"/>
        <item x="19"/>
        <item x="62"/>
        <item x="55"/>
        <item x="18"/>
        <item x="57"/>
        <item x="63"/>
        <item x="65"/>
        <item x="59"/>
        <item x="54"/>
        <item x="68"/>
        <item x="70"/>
        <item x="69"/>
        <item x="71"/>
        <item x="67"/>
        <item x="66"/>
        <item t="default"/>
      </items>
    </pivotField>
  </pivotFields>
  <rowFields count="1">
    <field x="1"/>
  </rowFields>
  <rowItems count="1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 t="grand">
      <x/>
    </i>
  </rowItems>
  <colFields count="1">
    <field x="0"/>
  </colFields>
  <colItems count="7">
    <i>
      <x/>
    </i>
    <i>
      <x v="1"/>
    </i>
    <i>
      <x v="2"/>
    </i>
    <i>
      <x v="3"/>
    </i>
    <i>
      <x v="4"/>
    </i>
    <i>
      <x v="5"/>
    </i>
    <i t="grand">
      <x/>
    </i>
  </colItems>
  <dataFields count="1">
    <dataField name="加總 - Revenue" fld="2" baseField="0" baseItem="0"/>
  </dataFields>
  <chartFormats count="6">
    <chartFormat chart="0" format="145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0"/>
          </reference>
        </references>
      </pivotArea>
    </chartFormat>
    <chartFormat chart="0" format="146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"/>
          </reference>
        </references>
      </pivotArea>
    </chartFormat>
    <chartFormat chart="0" format="147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"/>
          </reference>
        </references>
      </pivotArea>
    </chartFormat>
    <chartFormat chart="0" format="148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3"/>
          </reference>
        </references>
      </pivotArea>
    </chartFormat>
    <chartFormat chart="0" format="149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4"/>
          </reference>
        </references>
      </pivotArea>
    </chartFormat>
    <chartFormat chart="0" format="150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5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CDF009A-037C-4FAD-84C5-953793631DF0}" name="樞紐分析表2" cacheId="0" applyNumberFormats="0" applyBorderFormats="0" applyFontFormats="0" applyPatternFormats="0" applyAlignmentFormats="0" applyWidthHeightFormats="1" dataCaption="值" updatedVersion="8" minRefreshableVersion="3" useAutoFormatting="1" itemPrintTitles="1" createdVersion="7" indent="0" outline="1" outlineData="1" multipleFieldFilters="0" chartFormat="1">
  <location ref="G1:T9" firstHeaderRow="1" firstDataRow="2" firstDataCol="1"/>
  <pivotFields count="3">
    <pivotField axis="axisRow" showAll="0">
      <items count="7">
        <item x="0"/>
        <item x="1"/>
        <item x="2"/>
        <item x="3"/>
        <item x="4"/>
        <item x="5"/>
        <item t="default"/>
      </items>
    </pivotField>
    <pivotField axis="axisCol" showAll="0">
      <items count="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  <pivotField dataField="1" numFmtId="3" showAll="0"/>
  </pivotFields>
  <rowFields count="1">
    <field x="0"/>
  </rowFields>
  <rowItems count="7">
    <i>
      <x/>
    </i>
    <i>
      <x v="1"/>
    </i>
    <i>
      <x v="2"/>
    </i>
    <i>
      <x v="3"/>
    </i>
    <i>
      <x v="4"/>
    </i>
    <i>
      <x v="5"/>
    </i>
    <i t="grand">
      <x/>
    </i>
  </rowItems>
  <colFields count="1">
    <field x="1"/>
  </colFields>
  <colItems count="1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 t="grand">
      <x/>
    </i>
  </colItems>
  <dataFields count="1">
    <dataField name="加總 - Revenue" fld="2" baseField="0" baseItem="0"/>
  </dataFields>
  <chartFormats count="18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2"/>
          </reference>
        </references>
      </pivotArea>
    </chartFormat>
    <chartFormat chart="0" format="4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3"/>
          </reference>
        </references>
      </pivotArea>
    </chartFormat>
    <chartFormat chart="0" format="5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4"/>
          </reference>
        </references>
      </pivotArea>
    </chartFormat>
    <chartFormat chart="0" format="6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5"/>
          </reference>
        </references>
      </pivotArea>
    </chartFormat>
    <chartFormat chart="0" format="7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6"/>
          </reference>
        </references>
      </pivotArea>
    </chartFormat>
    <chartFormat chart="0" format="8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7"/>
          </reference>
        </references>
      </pivotArea>
    </chartFormat>
    <chartFormat chart="0" format="9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8"/>
          </reference>
        </references>
      </pivotArea>
    </chartFormat>
    <chartFormat chart="0" format="10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9"/>
          </reference>
        </references>
      </pivotArea>
    </chartFormat>
    <chartFormat chart="0" format="11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0"/>
          </reference>
        </references>
      </pivotArea>
    </chartFormat>
    <chartFormat chart="0" format="12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1"/>
          </reference>
        </references>
      </pivotArea>
    </chartFormat>
    <chartFormat chart="0" format="13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"/>
          </reference>
        </references>
      </pivotArea>
    </chartFormat>
    <chartFormat chart="0" format="14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"/>
          </reference>
        </references>
      </pivotArea>
    </chartFormat>
    <chartFormat chart="0" format="15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3"/>
          </reference>
        </references>
      </pivotArea>
    </chartFormat>
    <chartFormat chart="0" format="16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4"/>
          </reference>
        </references>
      </pivotArea>
    </chartFormat>
    <chartFormat chart="0" format="17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5"/>
          </reference>
        </references>
      </pivotArea>
    </chartFormat>
    <chartFormat chart="0" format="18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"/>
          </reference>
        </references>
      </pivotArea>
    </chartFormat>
    <chartFormat chart="0" format="19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slicerCaches/slicerCache1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licer_Month" xr10:uid="{A53A2845-7424-472A-B602-5201DF2EF304}" sourceName="Month">
  <pivotTables>
    <pivotTable tabId="1" name="樞紐分析表2"/>
  </pivotTables>
  <data>
    <tabular pivotCacheId="391930390">
      <items count="12">
        <i x="0" s="1"/>
        <i x="1" s="1"/>
        <i x="2" s="1"/>
        <i x="3" s="1"/>
        <i x="4" s="1"/>
        <i x="5" s="1"/>
        <i x="6" s="1"/>
        <i x="7" s="1"/>
        <i x="8" s="1"/>
        <i x="9" s="1"/>
        <i x="10" s="1"/>
        <i x="11" s="1"/>
      </items>
    </tabular>
  </data>
</slicerCacheDefinition>
</file>

<file path=xl/slicerCaches/slicerCache2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licer_Year" xr10:uid="{D5B3C9B9-52DC-48B3-A772-B3E18E87504D}" sourceName="Year">
  <pivotTables>
    <pivotTable tabId="1" name="樞紐分析表3"/>
  </pivotTables>
  <data>
    <tabular pivotCacheId="391930390">
      <items count="6">
        <i x="0" s="1"/>
        <i x="1" s="1"/>
        <i x="2" s="1"/>
        <i x="3" s="1"/>
        <i x="4" s="1"/>
        <i x="5" s="1"/>
      </items>
    </tabular>
  </data>
</slicerCacheDefinition>
</file>

<file path=xl/slicers/slicer1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Month" xr10:uid="{47582281-68F6-4E77-BE82-7B0E22446F50}" cache="Slicer_Month" caption="Month" columnCount="2" rowHeight="225425"/>
  <slicer name="Year" xr10:uid="{ADB471A3-329C-4F1D-AAFD-1B2A576A4FFF}" cache="Slicer_Year" caption="Year" rowHeight="225425"/>
</slicer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4" Type="http://schemas.microsoft.com/office/2007/relationships/slicer" Target="../slicers/slicer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21729A-CE57-407B-9ADD-3E9754CF1C19}">
  <dimension ref="A1:T97"/>
  <sheetViews>
    <sheetView tabSelected="1" zoomScale="45" workbookViewId="0">
      <selection activeCell="Q46" sqref="Q46"/>
    </sheetView>
  </sheetViews>
  <sheetFormatPr defaultRowHeight="16.149999999999999"/>
  <cols>
    <col min="4" max="4" width="14.33203125" customWidth="1"/>
    <col min="5" max="5" width="9.46484375" customWidth="1"/>
    <col min="7" max="7" width="17.265625" bestFit="1" customWidth="1"/>
    <col min="8" max="8" width="13.265625" bestFit="1" customWidth="1"/>
    <col min="9" max="19" width="11.33203125" bestFit="1" customWidth="1"/>
    <col min="20" max="20" width="12.6640625" bestFit="1" customWidth="1"/>
    <col min="21" max="21" width="16.6640625" bestFit="1" customWidth="1"/>
    <col min="22" max="22" width="11.3984375" bestFit="1" customWidth="1"/>
    <col min="23" max="23" width="16.6640625" bestFit="1" customWidth="1"/>
    <col min="24" max="24" width="11.3984375" bestFit="1" customWidth="1"/>
    <col min="25" max="25" width="16.6640625" bestFit="1" customWidth="1"/>
    <col min="26" max="26" width="11.3984375" bestFit="1" customWidth="1"/>
    <col min="27" max="27" width="16.6640625" bestFit="1" customWidth="1"/>
    <col min="28" max="28" width="11.3984375" bestFit="1" customWidth="1"/>
    <col min="29" max="29" width="16.6640625" bestFit="1" customWidth="1"/>
    <col min="30" max="30" width="11.3984375" bestFit="1" customWidth="1"/>
    <col min="31" max="31" width="16.6640625" bestFit="1" customWidth="1"/>
    <col min="32" max="32" width="11.3984375" bestFit="1" customWidth="1"/>
    <col min="33" max="33" width="16.6640625" bestFit="1" customWidth="1"/>
    <col min="34" max="34" width="11.3984375" bestFit="1" customWidth="1"/>
    <col min="35" max="35" width="16.6640625" bestFit="1" customWidth="1"/>
    <col min="36" max="36" width="11.3984375" bestFit="1" customWidth="1"/>
    <col min="37" max="37" width="16.6640625" bestFit="1" customWidth="1"/>
    <col min="38" max="38" width="11.3984375" bestFit="1" customWidth="1"/>
    <col min="39" max="39" width="16.6640625" bestFit="1" customWidth="1"/>
    <col min="40" max="40" width="11.3984375" bestFit="1" customWidth="1"/>
    <col min="41" max="41" width="16.6640625" bestFit="1" customWidth="1"/>
    <col min="42" max="42" width="11.3984375" bestFit="1" customWidth="1"/>
    <col min="43" max="43" width="16.6640625" bestFit="1" customWidth="1"/>
    <col min="44" max="44" width="11.3984375" bestFit="1" customWidth="1"/>
    <col min="45" max="45" width="16.6640625" bestFit="1" customWidth="1"/>
    <col min="46" max="46" width="11.3984375" bestFit="1" customWidth="1"/>
    <col min="47" max="47" width="16.6640625" bestFit="1" customWidth="1"/>
    <col min="48" max="48" width="11.3984375" bestFit="1" customWidth="1"/>
    <col min="49" max="49" width="16.6640625" bestFit="1" customWidth="1"/>
    <col min="50" max="50" width="11.3984375" bestFit="1" customWidth="1"/>
    <col min="51" max="51" width="16.6640625" bestFit="1" customWidth="1"/>
    <col min="52" max="52" width="11.3984375" bestFit="1" customWidth="1"/>
    <col min="53" max="53" width="16.6640625" bestFit="1" customWidth="1"/>
    <col min="54" max="54" width="11.3984375" bestFit="1" customWidth="1"/>
    <col min="55" max="55" width="16.6640625" bestFit="1" customWidth="1"/>
    <col min="56" max="56" width="11.3984375" bestFit="1" customWidth="1"/>
    <col min="57" max="57" width="16.6640625" bestFit="1" customWidth="1"/>
    <col min="58" max="58" width="11.3984375" bestFit="1" customWidth="1"/>
    <col min="59" max="59" width="16.6640625" bestFit="1" customWidth="1"/>
    <col min="60" max="60" width="11.3984375" bestFit="1" customWidth="1"/>
    <col min="61" max="61" width="16.6640625" bestFit="1" customWidth="1"/>
    <col min="62" max="62" width="11.3984375" bestFit="1" customWidth="1"/>
    <col min="63" max="63" width="16.6640625" bestFit="1" customWidth="1"/>
    <col min="64" max="64" width="11.3984375" bestFit="1" customWidth="1"/>
    <col min="65" max="65" width="16.6640625" bestFit="1" customWidth="1"/>
    <col min="66" max="66" width="11.3984375" bestFit="1" customWidth="1"/>
    <col min="67" max="67" width="16.6640625" bestFit="1" customWidth="1"/>
    <col min="68" max="68" width="11.3984375" bestFit="1" customWidth="1"/>
    <col min="69" max="69" width="16.6640625" bestFit="1" customWidth="1"/>
    <col min="70" max="70" width="11.3984375" bestFit="1" customWidth="1"/>
    <col min="71" max="71" width="16.6640625" bestFit="1" customWidth="1"/>
    <col min="72" max="72" width="11.3984375" bestFit="1" customWidth="1"/>
    <col min="73" max="73" width="16.6640625" bestFit="1" customWidth="1"/>
    <col min="74" max="74" width="11.3984375" bestFit="1" customWidth="1"/>
    <col min="75" max="75" width="16.6640625" bestFit="1" customWidth="1"/>
    <col min="76" max="76" width="11.3984375" bestFit="1" customWidth="1"/>
    <col min="77" max="77" width="16.6640625" bestFit="1" customWidth="1"/>
    <col min="78" max="78" width="11.3984375" bestFit="1" customWidth="1"/>
    <col min="79" max="79" width="16.6640625" bestFit="1" customWidth="1"/>
    <col min="80" max="80" width="11.3984375" bestFit="1" customWidth="1"/>
    <col min="81" max="81" width="16.6640625" bestFit="1" customWidth="1"/>
    <col min="82" max="82" width="11.3984375" bestFit="1" customWidth="1"/>
    <col min="83" max="83" width="16.6640625" bestFit="1" customWidth="1"/>
    <col min="84" max="84" width="11.3984375" bestFit="1" customWidth="1"/>
    <col min="85" max="85" width="16.6640625" bestFit="1" customWidth="1"/>
    <col min="86" max="86" width="11.3984375" bestFit="1" customWidth="1"/>
    <col min="87" max="87" width="16.6640625" bestFit="1" customWidth="1"/>
    <col min="88" max="88" width="11.3984375" bestFit="1" customWidth="1"/>
    <col min="89" max="89" width="16.6640625" bestFit="1" customWidth="1"/>
    <col min="90" max="90" width="11.3984375" bestFit="1" customWidth="1"/>
    <col min="91" max="91" width="16.6640625" bestFit="1" customWidth="1"/>
    <col min="92" max="92" width="11.3984375" bestFit="1" customWidth="1"/>
    <col min="93" max="93" width="16.6640625" bestFit="1" customWidth="1"/>
    <col min="94" max="94" width="11.3984375" bestFit="1" customWidth="1"/>
    <col min="95" max="95" width="16.6640625" bestFit="1" customWidth="1"/>
    <col min="96" max="96" width="11.3984375" bestFit="1" customWidth="1"/>
    <col min="97" max="97" width="16.6640625" bestFit="1" customWidth="1"/>
    <col min="98" max="98" width="11.3984375" bestFit="1" customWidth="1"/>
    <col min="99" max="99" width="16.6640625" bestFit="1" customWidth="1"/>
    <col min="100" max="100" width="11.3984375" bestFit="1" customWidth="1"/>
    <col min="101" max="101" width="16.6640625" bestFit="1" customWidth="1"/>
    <col min="102" max="102" width="11.3984375" bestFit="1" customWidth="1"/>
    <col min="103" max="103" width="16.6640625" bestFit="1" customWidth="1"/>
    <col min="104" max="104" width="11.3984375" bestFit="1" customWidth="1"/>
    <col min="105" max="105" width="16.6640625" bestFit="1" customWidth="1"/>
    <col min="106" max="106" width="11.3984375" bestFit="1" customWidth="1"/>
    <col min="107" max="107" width="16.6640625" bestFit="1" customWidth="1"/>
    <col min="108" max="108" width="11.3984375" bestFit="1" customWidth="1"/>
    <col min="109" max="109" width="16.6640625" bestFit="1" customWidth="1"/>
    <col min="110" max="110" width="11.3984375" bestFit="1" customWidth="1"/>
    <col min="111" max="111" width="16.6640625" bestFit="1" customWidth="1"/>
    <col min="112" max="112" width="11.3984375" bestFit="1" customWidth="1"/>
    <col min="113" max="113" width="16.6640625" bestFit="1" customWidth="1"/>
    <col min="114" max="114" width="11.3984375" bestFit="1" customWidth="1"/>
    <col min="115" max="115" width="16.6640625" bestFit="1" customWidth="1"/>
    <col min="116" max="116" width="11.3984375" bestFit="1" customWidth="1"/>
    <col min="117" max="117" width="16.6640625" bestFit="1" customWidth="1"/>
    <col min="118" max="118" width="11.3984375" bestFit="1" customWidth="1"/>
    <col min="119" max="119" width="16.6640625" bestFit="1" customWidth="1"/>
    <col min="120" max="120" width="11.3984375" bestFit="1" customWidth="1"/>
    <col min="121" max="121" width="16.6640625" bestFit="1" customWidth="1"/>
    <col min="122" max="122" width="11.3984375" bestFit="1" customWidth="1"/>
    <col min="123" max="123" width="16.6640625" bestFit="1" customWidth="1"/>
    <col min="124" max="124" width="11.3984375" bestFit="1" customWidth="1"/>
    <col min="125" max="125" width="16.6640625" bestFit="1" customWidth="1"/>
    <col min="126" max="126" width="11.3984375" bestFit="1" customWidth="1"/>
    <col min="127" max="127" width="16.6640625" bestFit="1" customWidth="1"/>
    <col min="128" max="128" width="11.3984375" bestFit="1" customWidth="1"/>
    <col min="129" max="129" width="16.6640625" bestFit="1" customWidth="1"/>
    <col min="130" max="130" width="11.3984375" bestFit="1" customWidth="1"/>
    <col min="131" max="131" width="16.6640625" bestFit="1" customWidth="1"/>
    <col min="132" max="132" width="11.3984375" bestFit="1" customWidth="1"/>
    <col min="133" max="133" width="16.6640625" bestFit="1" customWidth="1"/>
    <col min="134" max="134" width="11.3984375" bestFit="1" customWidth="1"/>
    <col min="135" max="135" width="16.6640625" bestFit="1" customWidth="1"/>
    <col min="136" max="136" width="11.3984375" bestFit="1" customWidth="1"/>
    <col min="137" max="137" width="16.6640625" bestFit="1" customWidth="1"/>
    <col min="138" max="138" width="11.3984375" bestFit="1" customWidth="1"/>
    <col min="139" max="139" width="16.6640625" bestFit="1" customWidth="1"/>
    <col min="140" max="140" width="11.3984375" bestFit="1" customWidth="1"/>
    <col min="141" max="141" width="16.6640625" bestFit="1" customWidth="1"/>
    <col min="142" max="142" width="11.3984375" bestFit="1" customWidth="1"/>
    <col min="143" max="143" width="16.6640625" bestFit="1" customWidth="1"/>
    <col min="144" max="144" width="11.3984375" bestFit="1" customWidth="1"/>
    <col min="145" max="145" width="16.6640625" bestFit="1" customWidth="1"/>
    <col min="146" max="146" width="11.3984375" bestFit="1" customWidth="1"/>
    <col min="147" max="147" width="16.6640625" bestFit="1" customWidth="1"/>
    <col min="148" max="148" width="11.3984375" bestFit="1" customWidth="1"/>
    <col min="149" max="149" width="16.6640625" bestFit="1" customWidth="1"/>
    <col min="150" max="150" width="11.3984375" bestFit="1" customWidth="1"/>
    <col min="151" max="151" width="16.6640625" bestFit="1" customWidth="1"/>
    <col min="152" max="152" width="5.73046875" bestFit="1" customWidth="1"/>
  </cols>
  <sheetData>
    <row r="1" spans="1:20" ht="16.5" thickBot="1">
      <c r="A1" s="2" t="s">
        <v>0</v>
      </c>
      <c r="B1" s="2" t="s">
        <v>1</v>
      </c>
      <c r="C1" s="2" t="s">
        <v>2</v>
      </c>
      <c r="D1" s="10" t="s">
        <v>3</v>
      </c>
      <c r="E1" s="8"/>
      <c r="G1" s="26" t="s">
        <v>29</v>
      </c>
      <c r="H1" s="26" t="s">
        <v>32</v>
      </c>
    </row>
    <row r="2" spans="1:20" ht="16.899999999999999" thickTop="1" thickBot="1">
      <c r="A2" s="3">
        <v>1</v>
      </c>
      <c r="B2" s="3">
        <v>2013</v>
      </c>
      <c r="C2" s="20">
        <v>1</v>
      </c>
      <c r="D2" s="15">
        <v>10564531</v>
      </c>
      <c r="E2" s="1"/>
      <c r="G2" s="26" t="s">
        <v>30</v>
      </c>
      <c r="H2">
        <v>1</v>
      </c>
      <c r="I2">
        <v>2</v>
      </c>
      <c r="J2">
        <v>3</v>
      </c>
      <c r="K2">
        <v>4</v>
      </c>
      <c r="L2">
        <v>5</v>
      </c>
      <c r="M2">
        <v>6</v>
      </c>
      <c r="N2">
        <v>7</v>
      </c>
      <c r="O2">
        <v>8</v>
      </c>
      <c r="P2">
        <v>9</v>
      </c>
      <c r="Q2">
        <v>10</v>
      </c>
      <c r="R2">
        <v>11</v>
      </c>
      <c r="S2">
        <v>12</v>
      </c>
      <c r="T2" t="s">
        <v>31</v>
      </c>
    </row>
    <row r="3" spans="1:20" ht="16.5" thickBot="1">
      <c r="A3" s="3">
        <v>2</v>
      </c>
      <c r="B3" s="3">
        <v>2013</v>
      </c>
      <c r="C3" s="20">
        <v>2</v>
      </c>
      <c r="D3" s="15">
        <v>10754359</v>
      </c>
      <c r="G3" s="27">
        <v>2013</v>
      </c>
      <c r="H3">
        <v>10564531</v>
      </c>
      <c r="I3">
        <v>10754359</v>
      </c>
      <c r="J3">
        <v>11703372</v>
      </c>
      <c r="K3">
        <v>11446799</v>
      </c>
      <c r="L3">
        <v>11059708</v>
      </c>
      <c r="M3">
        <v>11693245</v>
      </c>
      <c r="N3">
        <v>12870356</v>
      </c>
      <c r="O3">
        <v>13029532</v>
      </c>
      <c r="P3">
        <v>11468525</v>
      </c>
      <c r="Q3">
        <v>11822554</v>
      </c>
      <c r="R3">
        <v>11858259</v>
      </c>
      <c r="S3">
        <v>11980632</v>
      </c>
      <c r="T3">
        <v>140251872</v>
      </c>
    </row>
    <row r="4" spans="1:20" ht="16.5" thickBot="1">
      <c r="A4" s="3">
        <v>3</v>
      </c>
      <c r="B4" s="3">
        <v>2013</v>
      </c>
      <c r="C4" s="20">
        <v>3</v>
      </c>
      <c r="D4" s="15">
        <v>11703372</v>
      </c>
      <c r="G4" s="27">
        <v>2014</v>
      </c>
      <c r="H4">
        <v>12044641</v>
      </c>
      <c r="I4">
        <v>10570968</v>
      </c>
      <c r="J4">
        <v>12362021</v>
      </c>
      <c r="K4">
        <v>12354434</v>
      </c>
      <c r="L4">
        <v>12402361</v>
      </c>
      <c r="M4">
        <v>12529393</v>
      </c>
      <c r="N4">
        <v>13963321</v>
      </c>
      <c r="O4">
        <v>13704451</v>
      </c>
      <c r="P4">
        <v>11926698</v>
      </c>
      <c r="Q4">
        <v>12642413</v>
      </c>
      <c r="R4">
        <v>12356561</v>
      </c>
      <c r="S4">
        <v>12982141</v>
      </c>
      <c r="T4">
        <v>149839403</v>
      </c>
    </row>
    <row r="5" spans="1:20" ht="16.5" thickBot="1">
      <c r="A5" s="3">
        <v>4</v>
      </c>
      <c r="B5" s="3">
        <v>2013</v>
      </c>
      <c r="C5" s="20">
        <v>4</v>
      </c>
      <c r="D5" s="15">
        <v>11446799</v>
      </c>
      <c r="G5" s="27">
        <v>2015</v>
      </c>
      <c r="H5">
        <v>11611712</v>
      </c>
      <c r="I5">
        <v>12852535</v>
      </c>
      <c r="J5">
        <v>12697303</v>
      </c>
      <c r="K5">
        <v>12125779</v>
      </c>
      <c r="L5">
        <v>11853265</v>
      </c>
      <c r="M5">
        <v>11638764</v>
      </c>
      <c r="N5">
        <v>13183419</v>
      </c>
      <c r="O5">
        <v>12800438</v>
      </c>
      <c r="P5">
        <v>11073818</v>
      </c>
      <c r="Q5">
        <v>12104592</v>
      </c>
      <c r="R5">
        <v>11359458</v>
      </c>
      <c r="S5">
        <v>11739349</v>
      </c>
      <c r="T5">
        <v>145040432</v>
      </c>
    </row>
    <row r="6" spans="1:20" ht="16.5" thickBot="1">
      <c r="A6" s="3">
        <v>5</v>
      </c>
      <c r="B6" s="3">
        <v>2013</v>
      </c>
      <c r="C6" s="20">
        <v>5</v>
      </c>
      <c r="D6" s="15">
        <v>11059708</v>
      </c>
      <c r="G6" s="27">
        <v>2016</v>
      </c>
      <c r="H6">
        <v>11558434</v>
      </c>
      <c r="I6">
        <v>11876002</v>
      </c>
      <c r="J6">
        <v>11557051</v>
      </c>
      <c r="K6">
        <v>11295081</v>
      </c>
      <c r="L6">
        <v>10948582</v>
      </c>
      <c r="M6">
        <v>11566245</v>
      </c>
      <c r="N6">
        <v>12853998</v>
      </c>
      <c r="O6">
        <v>12463097</v>
      </c>
      <c r="P6">
        <v>11232306</v>
      </c>
      <c r="Q6">
        <v>11729458</v>
      </c>
      <c r="R6">
        <v>11498843</v>
      </c>
      <c r="S6">
        <v>12468642</v>
      </c>
      <c r="T6">
        <v>141047739</v>
      </c>
    </row>
    <row r="7" spans="1:20" ht="16.5" thickBot="1">
      <c r="A7" s="3">
        <v>6</v>
      </c>
      <c r="B7" s="3">
        <v>2013</v>
      </c>
      <c r="C7" s="20">
        <v>6</v>
      </c>
      <c r="D7" s="16">
        <v>11693245</v>
      </c>
      <c r="G7" s="27">
        <v>2017</v>
      </c>
      <c r="H7">
        <v>12616260</v>
      </c>
      <c r="I7">
        <v>11010984</v>
      </c>
      <c r="J7">
        <v>12176888</v>
      </c>
      <c r="K7">
        <v>12669255</v>
      </c>
      <c r="L7">
        <v>12734493</v>
      </c>
      <c r="M7">
        <v>12719450</v>
      </c>
      <c r="N7">
        <v>14264345</v>
      </c>
      <c r="O7">
        <v>13904466</v>
      </c>
      <c r="P7">
        <v>12387598</v>
      </c>
      <c r="Q7">
        <v>14054891</v>
      </c>
      <c r="R7">
        <v>13406607</v>
      </c>
      <c r="S7">
        <v>14191727</v>
      </c>
      <c r="T7">
        <v>156136964</v>
      </c>
    </row>
    <row r="8" spans="1:20" ht="16.5" thickBot="1">
      <c r="A8" s="3">
        <v>7</v>
      </c>
      <c r="B8" s="3">
        <v>2013</v>
      </c>
      <c r="C8" s="20">
        <v>7</v>
      </c>
      <c r="D8" s="17">
        <v>12870356</v>
      </c>
      <c r="G8" s="27">
        <v>2018</v>
      </c>
      <c r="H8">
        <v>12672470</v>
      </c>
      <c r="I8">
        <v>13134569</v>
      </c>
      <c r="J8">
        <v>13847806</v>
      </c>
      <c r="K8">
        <v>14058611</v>
      </c>
      <c r="L8">
        <v>13209492</v>
      </c>
      <c r="M8">
        <v>14077976</v>
      </c>
      <c r="N8">
        <v>15793567</v>
      </c>
      <c r="O8">
        <v>15285557</v>
      </c>
      <c r="P8">
        <v>14271465</v>
      </c>
      <c r="Q8">
        <v>14767395</v>
      </c>
      <c r="R8">
        <v>14483456</v>
      </c>
      <c r="S8">
        <v>15250916</v>
      </c>
      <c r="T8">
        <v>170853280</v>
      </c>
    </row>
    <row r="9" spans="1:20" ht="16.5" thickBot="1">
      <c r="A9" s="3">
        <v>8</v>
      </c>
      <c r="B9" s="3">
        <v>2013</v>
      </c>
      <c r="C9" s="20">
        <v>8</v>
      </c>
      <c r="D9" s="17">
        <v>13029532</v>
      </c>
      <c r="G9" s="27" t="s">
        <v>31</v>
      </c>
      <c r="H9">
        <v>71068048</v>
      </c>
      <c r="I9">
        <v>70199417</v>
      </c>
      <c r="J9">
        <v>74344441</v>
      </c>
      <c r="K9">
        <v>73949959</v>
      </c>
      <c r="L9">
        <v>72207901</v>
      </c>
      <c r="M9">
        <v>74225073</v>
      </c>
      <c r="N9">
        <v>82929006</v>
      </c>
      <c r="O9">
        <v>81187541</v>
      </c>
      <c r="P9">
        <v>72360410</v>
      </c>
      <c r="Q9">
        <v>77121303</v>
      </c>
      <c r="R9">
        <v>74963184</v>
      </c>
      <c r="S9">
        <v>78613407</v>
      </c>
      <c r="T9">
        <v>903169690</v>
      </c>
    </row>
    <row r="10" spans="1:20" ht="16.5" thickBot="1">
      <c r="A10" s="3">
        <v>9</v>
      </c>
      <c r="B10" s="3">
        <v>2013</v>
      </c>
      <c r="C10" s="20">
        <v>9</v>
      </c>
      <c r="D10" s="15">
        <v>11468525</v>
      </c>
    </row>
    <row r="11" spans="1:20" ht="16.5" thickBot="1">
      <c r="A11" s="3">
        <v>10</v>
      </c>
      <c r="B11" s="3">
        <v>2013</v>
      </c>
      <c r="C11" s="20">
        <v>10</v>
      </c>
      <c r="D11" s="15">
        <v>11822554</v>
      </c>
    </row>
    <row r="12" spans="1:20" ht="16.5" thickBot="1">
      <c r="A12" s="3">
        <v>11</v>
      </c>
      <c r="B12" s="3">
        <v>2013</v>
      </c>
      <c r="C12" s="20">
        <v>11</v>
      </c>
      <c r="D12" s="17">
        <v>11858259</v>
      </c>
    </row>
    <row r="13" spans="1:20" ht="16.5" thickBot="1">
      <c r="A13" s="5">
        <v>12</v>
      </c>
      <c r="B13" s="5">
        <v>2013</v>
      </c>
      <c r="C13" s="21">
        <v>12</v>
      </c>
      <c r="D13" s="18">
        <v>11980632</v>
      </c>
    </row>
    <row r="14" spans="1:20" ht="16.5" thickBot="1">
      <c r="A14" s="3">
        <v>13</v>
      </c>
      <c r="B14" s="3">
        <v>2014</v>
      </c>
      <c r="C14" s="20">
        <v>1</v>
      </c>
      <c r="D14" s="15">
        <v>12044641</v>
      </c>
    </row>
    <row r="15" spans="1:20" ht="16.5" thickBot="1">
      <c r="A15" s="3">
        <v>14</v>
      </c>
      <c r="B15" s="3">
        <v>2014</v>
      </c>
      <c r="C15" s="20">
        <v>2</v>
      </c>
      <c r="D15" s="15">
        <v>10570968</v>
      </c>
    </row>
    <row r="16" spans="1:20" ht="16.5" thickBot="1">
      <c r="A16" s="3">
        <v>15</v>
      </c>
      <c r="B16" s="3">
        <v>2014</v>
      </c>
      <c r="C16" s="20">
        <v>3</v>
      </c>
      <c r="D16" s="15">
        <v>12362021</v>
      </c>
    </row>
    <row r="17" spans="1:14" ht="16.5" thickBot="1">
      <c r="A17" s="3">
        <v>16</v>
      </c>
      <c r="B17" s="3">
        <v>2014</v>
      </c>
      <c r="C17" s="20">
        <v>4</v>
      </c>
      <c r="D17" s="15">
        <v>12354434</v>
      </c>
    </row>
    <row r="18" spans="1:14" ht="16.5" thickBot="1">
      <c r="A18" s="3">
        <v>17</v>
      </c>
      <c r="B18" s="3">
        <v>2014</v>
      </c>
      <c r="C18" s="20">
        <v>5</v>
      </c>
      <c r="D18" s="15">
        <v>12402361</v>
      </c>
    </row>
    <row r="19" spans="1:14" ht="16.5" thickBot="1">
      <c r="A19" s="3">
        <v>18</v>
      </c>
      <c r="B19" s="3">
        <v>2014</v>
      </c>
      <c r="C19" s="20">
        <v>6</v>
      </c>
      <c r="D19" s="16">
        <v>12529393</v>
      </c>
    </row>
    <row r="20" spans="1:14" ht="16.5" thickBot="1">
      <c r="A20" s="3">
        <v>19</v>
      </c>
      <c r="B20" s="3">
        <v>2014</v>
      </c>
      <c r="C20" s="20">
        <v>7</v>
      </c>
      <c r="D20" s="17">
        <v>13963321</v>
      </c>
    </row>
    <row r="21" spans="1:14" ht="16.5" thickBot="1">
      <c r="A21" s="3">
        <v>20</v>
      </c>
      <c r="B21" s="3">
        <v>2014</v>
      </c>
      <c r="C21" s="20">
        <v>8</v>
      </c>
      <c r="D21" s="17">
        <v>13704451</v>
      </c>
    </row>
    <row r="22" spans="1:14" ht="16.5" thickBot="1">
      <c r="A22" s="3">
        <v>21</v>
      </c>
      <c r="B22" s="3">
        <v>2014</v>
      </c>
      <c r="C22" s="20">
        <v>9</v>
      </c>
      <c r="D22" s="15">
        <v>11926698</v>
      </c>
    </row>
    <row r="23" spans="1:14" ht="16.5" thickBot="1">
      <c r="A23" s="3">
        <v>22</v>
      </c>
      <c r="B23" s="3">
        <v>2014</v>
      </c>
      <c r="C23" s="20">
        <v>10</v>
      </c>
      <c r="D23" s="15">
        <v>12642413</v>
      </c>
    </row>
    <row r="24" spans="1:14" ht="16.5" thickBot="1">
      <c r="A24" s="3">
        <v>23</v>
      </c>
      <c r="B24" s="3">
        <v>2014</v>
      </c>
      <c r="C24" s="20">
        <v>11</v>
      </c>
      <c r="D24" s="17">
        <v>12356561</v>
      </c>
      <c r="G24" s="26" t="s">
        <v>29</v>
      </c>
      <c r="H24" s="26" t="s">
        <v>32</v>
      </c>
    </row>
    <row r="25" spans="1:14" ht="16.5" thickBot="1">
      <c r="A25" s="5">
        <v>24</v>
      </c>
      <c r="B25" s="5">
        <v>2014</v>
      </c>
      <c r="C25" s="21">
        <v>12</v>
      </c>
      <c r="D25" s="18">
        <v>12982141</v>
      </c>
      <c r="G25" s="26" t="s">
        <v>30</v>
      </c>
      <c r="H25">
        <v>2013</v>
      </c>
      <c r="I25">
        <v>2014</v>
      </c>
      <c r="J25">
        <v>2015</v>
      </c>
      <c r="K25">
        <v>2016</v>
      </c>
      <c r="L25">
        <v>2017</v>
      </c>
      <c r="M25">
        <v>2018</v>
      </c>
      <c r="N25" t="s">
        <v>31</v>
      </c>
    </row>
    <row r="26" spans="1:14" ht="16.5" thickBot="1">
      <c r="A26" s="3">
        <v>25</v>
      </c>
      <c r="B26" s="3">
        <v>2015</v>
      </c>
      <c r="C26" s="22">
        <v>1</v>
      </c>
      <c r="D26" s="19">
        <v>11611712</v>
      </c>
      <c r="G26" s="27">
        <v>1</v>
      </c>
      <c r="H26">
        <v>10564531</v>
      </c>
      <c r="I26">
        <v>12044641</v>
      </c>
      <c r="J26">
        <v>11611712</v>
      </c>
      <c r="K26">
        <v>11558434</v>
      </c>
      <c r="L26">
        <v>12616260</v>
      </c>
      <c r="M26">
        <v>12672470</v>
      </c>
      <c r="N26">
        <v>71068048</v>
      </c>
    </row>
    <row r="27" spans="1:14" ht="16.5" thickBot="1">
      <c r="A27" s="3">
        <v>26</v>
      </c>
      <c r="B27" s="3">
        <v>2015</v>
      </c>
      <c r="C27" s="22">
        <v>2</v>
      </c>
      <c r="D27" s="15">
        <v>12852535</v>
      </c>
      <c r="G27" s="27">
        <v>2</v>
      </c>
      <c r="H27">
        <v>10754359</v>
      </c>
      <c r="I27">
        <v>10570968</v>
      </c>
      <c r="J27">
        <v>12852535</v>
      </c>
      <c r="K27">
        <v>11876002</v>
      </c>
      <c r="L27">
        <v>11010984</v>
      </c>
      <c r="M27">
        <v>13134569</v>
      </c>
      <c r="N27">
        <v>70199417</v>
      </c>
    </row>
    <row r="28" spans="1:14" ht="16.5" thickBot="1">
      <c r="A28" s="3">
        <v>27</v>
      </c>
      <c r="B28" s="3">
        <v>2015</v>
      </c>
      <c r="C28" s="22">
        <v>3</v>
      </c>
      <c r="D28" s="15">
        <v>12697303</v>
      </c>
      <c r="G28" s="27">
        <v>3</v>
      </c>
      <c r="H28">
        <v>11703372</v>
      </c>
      <c r="I28">
        <v>12362021</v>
      </c>
      <c r="J28">
        <v>12697303</v>
      </c>
      <c r="K28">
        <v>11557051</v>
      </c>
      <c r="L28">
        <v>12176888</v>
      </c>
      <c r="M28">
        <v>13847806</v>
      </c>
      <c r="N28">
        <v>74344441</v>
      </c>
    </row>
    <row r="29" spans="1:14" ht="16.5" thickBot="1">
      <c r="A29" s="3">
        <v>28</v>
      </c>
      <c r="B29" s="3">
        <v>2015</v>
      </c>
      <c r="C29" s="22">
        <v>4</v>
      </c>
      <c r="D29" s="15">
        <v>12125779</v>
      </c>
      <c r="G29" s="27">
        <v>4</v>
      </c>
      <c r="H29">
        <v>11446799</v>
      </c>
      <c r="I29">
        <v>12354434</v>
      </c>
      <c r="J29">
        <v>12125779</v>
      </c>
      <c r="K29">
        <v>11295081</v>
      </c>
      <c r="L29">
        <v>12669255</v>
      </c>
      <c r="M29">
        <v>14058611</v>
      </c>
      <c r="N29">
        <v>73949959</v>
      </c>
    </row>
    <row r="30" spans="1:14" ht="16.5" thickBot="1">
      <c r="A30" s="3">
        <v>29</v>
      </c>
      <c r="B30" s="3">
        <v>2015</v>
      </c>
      <c r="C30" s="22">
        <v>5</v>
      </c>
      <c r="D30" s="15">
        <v>11853265</v>
      </c>
      <c r="G30" s="27">
        <v>5</v>
      </c>
      <c r="H30">
        <v>11059708</v>
      </c>
      <c r="I30">
        <v>12402361</v>
      </c>
      <c r="J30">
        <v>11853265</v>
      </c>
      <c r="K30">
        <v>10948582</v>
      </c>
      <c r="L30">
        <v>12734493</v>
      </c>
      <c r="M30">
        <v>13209492</v>
      </c>
      <c r="N30">
        <v>72207901</v>
      </c>
    </row>
    <row r="31" spans="1:14" ht="16.5" thickBot="1">
      <c r="A31" s="3">
        <v>30</v>
      </c>
      <c r="B31" s="3">
        <v>2015</v>
      </c>
      <c r="C31" s="22">
        <v>6</v>
      </c>
      <c r="D31" s="16">
        <v>11638764</v>
      </c>
      <c r="G31" s="27">
        <v>6</v>
      </c>
      <c r="H31">
        <v>11693245</v>
      </c>
      <c r="I31">
        <v>12529393</v>
      </c>
      <c r="J31">
        <v>11638764</v>
      </c>
      <c r="K31">
        <v>11566245</v>
      </c>
      <c r="L31">
        <v>12719450</v>
      </c>
      <c r="M31">
        <v>14077976</v>
      </c>
      <c r="N31">
        <v>74225073</v>
      </c>
    </row>
    <row r="32" spans="1:14" ht="16.5" thickBot="1">
      <c r="A32" s="3">
        <v>31</v>
      </c>
      <c r="B32" s="3">
        <v>2015</v>
      </c>
      <c r="C32" s="22">
        <v>7</v>
      </c>
      <c r="D32" s="17">
        <v>13183419</v>
      </c>
      <c r="G32" s="27">
        <v>7</v>
      </c>
      <c r="H32">
        <v>12870356</v>
      </c>
      <c r="I32">
        <v>13963321</v>
      </c>
      <c r="J32">
        <v>13183419</v>
      </c>
      <c r="K32">
        <v>12853998</v>
      </c>
      <c r="L32">
        <v>14264345</v>
      </c>
      <c r="M32">
        <v>15793567</v>
      </c>
      <c r="N32">
        <v>82929006</v>
      </c>
    </row>
    <row r="33" spans="1:14" ht="16.5" thickBot="1">
      <c r="A33" s="3">
        <v>32</v>
      </c>
      <c r="B33" s="3">
        <v>2015</v>
      </c>
      <c r="C33" s="22">
        <v>8</v>
      </c>
      <c r="D33" s="17">
        <v>12800438</v>
      </c>
      <c r="G33" s="27">
        <v>8</v>
      </c>
      <c r="H33">
        <v>13029532</v>
      </c>
      <c r="I33">
        <v>13704451</v>
      </c>
      <c r="J33">
        <v>12800438</v>
      </c>
      <c r="K33">
        <v>12463097</v>
      </c>
      <c r="L33">
        <v>13904466</v>
      </c>
      <c r="M33">
        <v>15285557</v>
      </c>
      <c r="N33">
        <v>81187541</v>
      </c>
    </row>
    <row r="34" spans="1:14" ht="16.5" thickBot="1">
      <c r="A34" s="3">
        <v>33</v>
      </c>
      <c r="B34" s="3">
        <v>2015</v>
      </c>
      <c r="C34" s="22">
        <v>9</v>
      </c>
      <c r="D34" s="15">
        <v>11073818</v>
      </c>
      <c r="G34" s="27">
        <v>9</v>
      </c>
      <c r="H34">
        <v>11468525</v>
      </c>
      <c r="I34">
        <v>11926698</v>
      </c>
      <c r="J34">
        <v>11073818</v>
      </c>
      <c r="K34">
        <v>11232306</v>
      </c>
      <c r="L34">
        <v>12387598</v>
      </c>
      <c r="M34">
        <v>14271465</v>
      </c>
      <c r="N34">
        <v>72360410</v>
      </c>
    </row>
    <row r="35" spans="1:14" ht="16.5" thickBot="1">
      <c r="A35" s="3">
        <v>34</v>
      </c>
      <c r="B35" s="3">
        <v>2015</v>
      </c>
      <c r="C35" s="22">
        <v>10</v>
      </c>
      <c r="D35" s="15">
        <v>12104592</v>
      </c>
      <c r="G35" s="27">
        <v>10</v>
      </c>
      <c r="H35">
        <v>11822554</v>
      </c>
      <c r="I35">
        <v>12642413</v>
      </c>
      <c r="J35">
        <v>12104592</v>
      </c>
      <c r="K35">
        <v>11729458</v>
      </c>
      <c r="L35">
        <v>14054891</v>
      </c>
      <c r="M35">
        <v>14767395</v>
      </c>
      <c r="N35">
        <v>77121303</v>
      </c>
    </row>
    <row r="36" spans="1:14" ht="16.5" thickBot="1">
      <c r="A36" s="3">
        <v>35</v>
      </c>
      <c r="B36" s="3">
        <v>2015</v>
      </c>
      <c r="C36" s="22">
        <v>11</v>
      </c>
      <c r="D36" s="17">
        <v>11359458</v>
      </c>
      <c r="G36" s="27">
        <v>11</v>
      </c>
      <c r="H36">
        <v>11858259</v>
      </c>
      <c r="I36">
        <v>12356561</v>
      </c>
      <c r="J36">
        <v>11359458</v>
      </c>
      <c r="K36">
        <v>11498843</v>
      </c>
      <c r="L36">
        <v>13406607</v>
      </c>
      <c r="M36">
        <v>14483456</v>
      </c>
      <c r="N36">
        <v>74963184</v>
      </c>
    </row>
    <row r="37" spans="1:14" ht="16.5" thickBot="1">
      <c r="A37" s="5">
        <v>36</v>
      </c>
      <c r="B37" s="5">
        <v>2015</v>
      </c>
      <c r="C37" s="21">
        <v>12</v>
      </c>
      <c r="D37" s="18">
        <v>11739349</v>
      </c>
      <c r="G37" s="27">
        <v>12</v>
      </c>
      <c r="H37">
        <v>11980632</v>
      </c>
      <c r="I37">
        <v>12982141</v>
      </c>
      <c r="J37">
        <v>11739349</v>
      </c>
      <c r="K37">
        <v>12468642</v>
      </c>
      <c r="L37">
        <v>14191727</v>
      </c>
      <c r="M37">
        <v>15250916</v>
      </c>
      <c r="N37">
        <v>78613407</v>
      </c>
    </row>
    <row r="38" spans="1:14" ht="16.5" thickBot="1">
      <c r="A38" s="3">
        <v>37</v>
      </c>
      <c r="B38" s="3">
        <v>2016</v>
      </c>
      <c r="C38" s="22">
        <v>1</v>
      </c>
      <c r="D38" s="19">
        <v>11558434</v>
      </c>
      <c r="G38" s="27" t="s">
        <v>31</v>
      </c>
      <c r="H38">
        <v>140251872</v>
      </c>
      <c r="I38">
        <v>149839403</v>
      </c>
      <c r="J38">
        <v>145040432</v>
      </c>
      <c r="K38">
        <v>141047739</v>
      </c>
      <c r="L38">
        <v>156136964</v>
      </c>
      <c r="M38">
        <v>170853280</v>
      </c>
      <c r="N38">
        <v>903169690</v>
      </c>
    </row>
    <row r="39" spans="1:14" ht="16.5" thickBot="1">
      <c r="A39" s="3">
        <v>38</v>
      </c>
      <c r="B39" s="3">
        <v>2016</v>
      </c>
      <c r="C39" s="22">
        <v>2</v>
      </c>
      <c r="D39" s="15">
        <v>11876002</v>
      </c>
    </row>
    <row r="40" spans="1:14" ht="16.5" thickBot="1">
      <c r="A40" s="3">
        <v>39</v>
      </c>
      <c r="B40" s="3">
        <v>2016</v>
      </c>
      <c r="C40" s="22">
        <v>3</v>
      </c>
      <c r="D40" s="15">
        <v>11557051</v>
      </c>
    </row>
    <row r="41" spans="1:14" ht="16.5" thickBot="1">
      <c r="A41" s="3">
        <v>40</v>
      </c>
      <c r="B41" s="3">
        <v>2016</v>
      </c>
      <c r="C41" s="22">
        <v>4</v>
      </c>
      <c r="D41" s="15">
        <v>11295081</v>
      </c>
    </row>
    <row r="42" spans="1:14" ht="16.5" thickBot="1">
      <c r="A42" s="3">
        <v>41</v>
      </c>
      <c r="B42" s="3">
        <v>2016</v>
      </c>
      <c r="C42" s="22">
        <v>5</v>
      </c>
      <c r="D42" s="15">
        <v>10948582</v>
      </c>
      <c r="G42" t="s">
        <v>4</v>
      </c>
    </row>
    <row r="43" spans="1:14" ht="16.5" thickBot="1">
      <c r="A43" s="3">
        <v>42</v>
      </c>
      <c r="B43" s="3">
        <v>2016</v>
      </c>
      <c r="C43" s="22">
        <v>6</v>
      </c>
      <c r="D43" s="16">
        <v>11566245</v>
      </c>
    </row>
    <row r="44" spans="1:14" ht="16.5" thickBot="1">
      <c r="A44" s="3">
        <v>43</v>
      </c>
      <c r="B44" s="3">
        <v>2016</v>
      </c>
      <c r="C44" s="22">
        <v>7</v>
      </c>
      <c r="D44" s="17">
        <v>12853998</v>
      </c>
      <c r="G44" s="25" t="s">
        <v>5</v>
      </c>
      <c r="H44" s="25"/>
    </row>
    <row r="45" spans="1:14" ht="16.5" thickBot="1">
      <c r="A45" s="3">
        <v>44</v>
      </c>
      <c r="B45" s="3">
        <v>2016</v>
      </c>
      <c r="C45" s="22">
        <v>8</v>
      </c>
      <c r="D45" s="17">
        <v>12463097</v>
      </c>
      <c r="G45" t="s">
        <v>6</v>
      </c>
      <c r="H45">
        <v>0.62425381618472853</v>
      </c>
    </row>
    <row r="46" spans="1:14" ht="16.5" thickBot="1">
      <c r="A46" s="3">
        <v>45</v>
      </c>
      <c r="B46" s="3">
        <v>2016</v>
      </c>
      <c r="C46" s="22">
        <v>9</v>
      </c>
      <c r="D46" s="15">
        <v>11232306</v>
      </c>
      <c r="G46" t="s">
        <v>7</v>
      </c>
      <c r="H46">
        <v>0.3896928270211969</v>
      </c>
    </row>
    <row r="47" spans="1:14" ht="16.5" thickBot="1">
      <c r="A47" s="3">
        <v>46</v>
      </c>
      <c r="B47" s="3">
        <v>2016</v>
      </c>
      <c r="C47" s="22">
        <v>10</v>
      </c>
      <c r="D47" s="15">
        <v>11729458</v>
      </c>
      <c r="G47" t="s">
        <v>8</v>
      </c>
      <c r="H47">
        <v>0.38097415312149974</v>
      </c>
    </row>
    <row r="48" spans="1:14" ht="16.5" thickBot="1">
      <c r="A48" s="3">
        <v>47</v>
      </c>
      <c r="B48" s="3">
        <v>2016</v>
      </c>
      <c r="C48" s="22">
        <v>11</v>
      </c>
      <c r="D48" s="17">
        <v>11498843</v>
      </c>
      <c r="G48" t="s">
        <v>9</v>
      </c>
      <c r="H48">
        <v>927883.25957683823</v>
      </c>
    </row>
    <row r="49" spans="1:15" ht="16.5" thickBot="1">
      <c r="A49" s="5">
        <v>48</v>
      </c>
      <c r="B49" s="5">
        <v>2016</v>
      </c>
      <c r="C49" s="21">
        <v>12</v>
      </c>
      <c r="D49" s="18">
        <v>12468642</v>
      </c>
      <c r="G49" s="23" t="s">
        <v>10</v>
      </c>
      <c r="H49" s="23">
        <v>72</v>
      </c>
    </row>
    <row r="50" spans="1:15" ht="16.5" thickBot="1">
      <c r="A50" s="3">
        <v>49</v>
      </c>
      <c r="B50" s="3">
        <v>2017</v>
      </c>
      <c r="C50" s="22">
        <v>1</v>
      </c>
      <c r="D50" s="19">
        <v>12616260</v>
      </c>
    </row>
    <row r="51" spans="1:15" ht="16.5" thickBot="1">
      <c r="A51" s="3">
        <v>50</v>
      </c>
      <c r="B51" s="3">
        <v>2017</v>
      </c>
      <c r="C51" s="22">
        <v>2</v>
      </c>
      <c r="D51" s="15">
        <v>11010984</v>
      </c>
      <c r="G51" t="s">
        <v>11</v>
      </c>
    </row>
    <row r="52" spans="1:15" ht="16.5" thickBot="1">
      <c r="A52" s="3">
        <v>51</v>
      </c>
      <c r="B52" s="3">
        <v>2017</v>
      </c>
      <c r="C52" s="22">
        <v>3</v>
      </c>
      <c r="D52" s="15">
        <v>12176888</v>
      </c>
      <c r="G52" s="24"/>
      <c r="H52" s="24" t="s">
        <v>16</v>
      </c>
      <c r="I52" s="24" t="s">
        <v>17</v>
      </c>
      <c r="J52" s="24" t="s">
        <v>18</v>
      </c>
      <c r="K52" s="24" t="s">
        <v>19</v>
      </c>
      <c r="L52" s="24" t="s">
        <v>20</v>
      </c>
    </row>
    <row r="53" spans="1:15" ht="16.5" thickBot="1">
      <c r="A53" s="3">
        <v>52</v>
      </c>
      <c r="B53" s="3">
        <v>2017</v>
      </c>
      <c r="C53" s="22">
        <v>4</v>
      </c>
      <c r="D53" s="15">
        <v>12669255</v>
      </c>
      <c r="G53" t="s">
        <v>12</v>
      </c>
      <c r="H53">
        <v>1</v>
      </c>
      <c r="I53">
        <v>38482090497188.273</v>
      </c>
      <c r="J53">
        <v>38482090497188.273</v>
      </c>
      <c r="K53">
        <v>44.696341611621861</v>
      </c>
      <c r="L53">
        <v>4.6524498334203561E-9</v>
      </c>
    </row>
    <row r="54" spans="1:15" ht="16.5" thickBot="1">
      <c r="A54" s="3">
        <v>53</v>
      </c>
      <c r="B54" s="3">
        <v>2017</v>
      </c>
      <c r="C54" s="22">
        <v>5</v>
      </c>
      <c r="D54" s="15">
        <v>12734493</v>
      </c>
      <c r="G54" t="s">
        <v>13</v>
      </c>
      <c r="H54">
        <v>70</v>
      </c>
      <c r="I54">
        <v>60267714038205.664</v>
      </c>
      <c r="J54">
        <v>860967343402.93811</v>
      </c>
    </row>
    <row r="55" spans="1:15" ht="16.5" thickBot="1">
      <c r="A55" s="3">
        <v>54</v>
      </c>
      <c r="B55" s="3">
        <v>2017</v>
      </c>
      <c r="C55" s="22">
        <v>6</v>
      </c>
      <c r="D55" s="16">
        <v>12719450</v>
      </c>
      <c r="G55" s="23" t="s">
        <v>14</v>
      </c>
      <c r="H55" s="23">
        <v>71</v>
      </c>
      <c r="I55" s="23">
        <v>98749804535393.938</v>
      </c>
      <c r="J55" s="23"/>
      <c r="K55" s="23"/>
      <c r="L55" s="23"/>
    </row>
    <row r="56" spans="1:15" ht="16.5" thickBot="1">
      <c r="A56" s="3">
        <v>55</v>
      </c>
      <c r="B56" s="3">
        <v>2017</v>
      </c>
      <c r="C56" s="22">
        <v>7</v>
      </c>
      <c r="D56" s="17">
        <v>14264345</v>
      </c>
    </row>
    <row r="57" spans="1:15" ht="16.5" thickBot="1">
      <c r="A57" s="3">
        <v>56</v>
      </c>
      <c r="B57" s="3">
        <v>2017</v>
      </c>
      <c r="C57" s="22">
        <v>8</v>
      </c>
      <c r="D57" s="17">
        <v>13904466</v>
      </c>
      <c r="G57" s="24"/>
      <c r="H57" s="24" t="s">
        <v>21</v>
      </c>
      <c r="I57" s="24" t="s">
        <v>9</v>
      </c>
      <c r="J57" s="24" t="s">
        <v>22</v>
      </c>
      <c r="K57" s="24" t="s">
        <v>23</v>
      </c>
      <c r="L57" s="24" t="s">
        <v>24</v>
      </c>
      <c r="M57" s="24" t="s">
        <v>25</v>
      </c>
      <c r="N57" s="24" t="s">
        <v>26</v>
      </c>
      <c r="O57" s="24" t="s">
        <v>27</v>
      </c>
    </row>
    <row r="58" spans="1:15" ht="16.5" thickBot="1">
      <c r="A58" s="3">
        <v>57</v>
      </c>
      <c r="B58" s="3">
        <v>2017</v>
      </c>
      <c r="C58" s="22">
        <v>9</v>
      </c>
      <c r="D58" s="15">
        <v>12387598</v>
      </c>
      <c r="G58" t="s">
        <v>15</v>
      </c>
      <c r="H58">
        <v>11260050.259780906</v>
      </c>
      <c r="I58">
        <v>221002.36226991651</v>
      </c>
      <c r="J58">
        <v>50.949909060377756</v>
      </c>
      <c r="K58">
        <v>4.5435003836977684E-57</v>
      </c>
      <c r="L58">
        <v>10819274.946680686</v>
      </c>
      <c r="M58">
        <v>11700825.572881127</v>
      </c>
      <c r="N58">
        <v>10819274.946680686</v>
      </c>
      <c r="O58">
        <v>11700825.572881127</v>
      </c>
    </row>
    <row r="59" spans="1:15" ht="16.5" thickBot="1">
      <c r="A59" s="3">
        <v>58</v>
      </c>
      <c r="B59" s="3">
        <v>2017</v>
      </c>
      <c r="C59" s="22">
        <v>10</v>
      </c>
      <c r="D59" s="15">
        <v>14054891</v>
      </c>
      <c r="G59" s="23" t="s">
        <v>28</v>
      </c>
      <c r="H59" s="23">
        <v>35177.348286063403</v>
      </c>
      <c r="I59" s="23">
        <v>5261.712443115719</v>
      </c>
      <c r="J59" s="23">
        <v>6.6855322609065242</v>
      </c>
      <c r="K59" s="23">
        <v>4.6524498334202569E-9</v>
      </c>
      <c r="L59" s="23">
        <v>24683.193718045201</v>
      </c>
      <c r="M59" s="23">
        <v>45671.502854081649</v>
      </c>
      <c r="N59" s="23">
        <v>24683.193718045201</v>
      </c>
      <c r="O59" s="23">
        <v>45671.502854081649</v>
      </c>
    </row>
    <row r="60" spans="1:15" ht="16.5" thickBot="1">
      <c r="A60" s="3">
        <v>59</v>
      </c>
      <c r="B60" s="3">
        <v>2017</v>
      </c>
      <c r="C60" s="22">
        <v>11</v>
      </c>
      <c r="D60" s="17">
        <v>13406607</v>
      </c>
    </row>
    <row r="61" spans="1:15" ht="16.5" thickBot="1">
      <c r="A61" s="5">
        <v>60</v>
      </c>
      <c r="B61" s="5">
        <v>2017</v>
      </c>
      <c r="C61" s="21">
        <v>12</v>
      </c>
      <c r="D61" s="18">
        <v>14191727</v>
      </c>
    </row>
    <row r="62" spans="1:15" ht="16.5" thickBot="1">
      <c r="A62" s="3">
        <v>61</v>
      </c>
      <c r="B62" s="3">
        <v>2018</v>
      </c>
      <c r="C62" s="22">
        <v>1</v>
      </c>
      <c r="D62" s="19">
        <v>12672470</v>
      </c>
    </row>
    <row r="63" spans="1:15" ht="16.5" thickBot="1">
      <c r="A63" s="3">
        <v>62</v>
      </c>
      <c r="B63" s="3">
        <v>2018</v>
      </c>
      <c r="C63" s="22">
        <v>2</v>
      </c>
      <c r="D63" s="15">
        <v>13134569</v>
      </c>
    </row>
    <row r="64" spans="1:15" ht="16.5" thickBot="1">
      <c r="A64" s="3">
        <v>63</v>
      </c>
      <c r="B64" s="3">
        <v>2018</v>
      </c>
      <c r="C64" s="22">
        <v>3</v>
      </c>
      <c r="D64" s="15">
        <v>13847806</v>
      </c>
    </row>
    <row r="65" spans="1:4" ht="16.5" thickBot="1">
      <c r="A65" s="3">
        <v>64</v>
      </c>
      <c r="B65" s="3">
        <v>2018</v>
      </c>
      <c r="C65" s="22">
        <v>4</v>
      </c>
      <c r="D65" s="15">
        <v>14058611</v>
      </c>
    </row>
    <row r="66" spans="1:4" ht="16.5" thickBot="1">
      <c r="A66" s="3">
        <v>65</v>
      </c>
      <c r="B66" s="3">
        <v>2018</v>
      </c>
      <c r="C66" s="22">
        <v>5</v>
      </c>
      <c r="D66" s="15">
        <v>13209492</v>
      </c>
    </row>
    <row r="67" spans="1:4" ht="16.5" thickBot="1">
      <c r="A67" s="3">
        <v>66</v>
      </c>
      <c r="B67" s="3">
        <v>2018</v>
      </c>
      <c r="C67" s="22">
        <v>6</v>
      </c>
      <c r="D67" s="16">
        <v>14077976</v>
      </c>
    </row>
    <row r="68" spans="1:4" ht="16.5" thickBot="1">
      <c r="A68" s="3">
        <v>67</v>
      </c>
      <c r="B68" s="3">
        <v>2018</v>
      </c>
      <c r="C68" s="22">
        <v>7</v>
      </c>
      <c r="D68" s="17">
        <v>15793567</v>
      </c>
    </row>
    <row r="69" spans="1:4" ht="16.5" thickBot="1">
      <c r="A69" s="3">
        <v>68</v>
      </c>
      <c r="B69" s="3">
        <v>2018</v>
      </c>
      <c r="C69" s="22">
        <v>8</v>
      </c>
      <c r="D69" s="17">
        <v>15285557</v>
      </c>
    </row>
    <row r="70" spans="1:4" ht="16.5" thickBot="1">
      <c r="A70" s="3">
        <v>69</v>
      </c>
      <c r="B70" s="3">
        <v>2018</v>
      </c>
      <c r="C70" s="22">
        <v>9</v>
      </c>
      <c r="D70" s="15">
        <v>14271465</v>
      </c>
    </row>
    <row r="71" spans="1:4" ht="16.5" thickBot="1">
      <c r="A71" s="3">
        <v>70</v>
      </c>
      <c r="B71" s="3">
        <v>2018</v>
      </c>
      <c r="C71" s="22">
        <v>10</v>
      </c>
      <c r="D71" s="15">
        <v>14767395</v>
      </c>
    </row>
    <row r="72" spans="1:4" ht="16.5" thickBot="1">
      <c r="A72" s="3">
        <v>71</v>
      </c>
      <c r="B72" s="3">
        <v>2018</v>
      </c>
      <c r="C72" s="22">
        <v>11</v>
      </c>
      <c r="D72" s="17">
        <v>14483456</v>
      </c>
    </row>
    <row r="73" spans="1:4" ht="16.5" thickBot="1">
      <c r="A73" s="5">
        <v>72</v>
      </c>
      <c r="B73" s="5">
        <v>2018</v>
      </c>
      <c r="C73" s="21">
        <v>12</v>
      </c>
      <c r="D73" s="18">
        <v>15250916</v>
      </c>
    </row>
    <row r="74" spans="1:4">
      <c r="A74" s="8"/>
      <c r="B74" s="8"/>
      <c r="C74" s="8"/>
      <c r="D74" s="13"/>
    </row>
    <row r="75" spans="1:4">
      <c r="A75" s="8"/>
      <c r="B75" s="8"/>
      <c r="C75" s="8"/>
      <c r="D75" s="13"/>
    </row>
    <row r="76" spans="1:4">
      <c r="A76" s="8"/>
      <c r="B76" s="8"/>
      <c r="C76" s="8"/>
      <c r="D76" s="13"/>
    </row>
    <row r="77" spans="1:4">
      <c r="A77" s="8"/>
      <c r="B77" s="8"/>
      <c r="C77" s="8"/>
      <c r="D77" s="13"/>
    </row>
    <row r="78" spans="1:4">
      <c r="A78" s="8"/>
      <c r="B78" s="8"/>
      <c r="C78" s="8"/>
      <c r="D78" s="13"/>
    </row>
    <row r="79" spans="1:4">
      <c r="A79" s="8"/>
      <c r="B79" s="8"/>
      <c r="C79" s="8"/>
      <c r="D79" s="13"/>
    </row>
    <row r="80" spans="1:4">
      <c r="A80" s="8"/>
      <c r="B80" s="8"/>
      <c r="C80" s="8"/>
      <c r="D80" s="14"/>
    </row>
    <row r="81" spans="1:4">
      <c r="A81" s="8"/>
      <c r="B81" s="8"/>
      <c r="C81" s="8"/>
      <c r="D81" s="14"/>
    </row>
    <row r="82" spans="1:4">
      <c r="A82" s="8"/>
      <c r="B82" s="8"/>
      <c r="C82" s="8"/>
      <c r="D82" s="13"/>
    </row>
    <row r="83" spans="1:4">
      <c r="A83" s="8"/>
      <c r="B83" s="8"/>
      <c r="C83" s="8"/>
      <c r="D83" s="13"/>
    </row>
    <row r="84" spans="1:4">
      <c r="A84" s="8"/>
      <c r="B84" s="8"/>
      <c r="C84" s="8"/>
      <c r="D84" s="14"/>
    </row>
    <row r="85" spans="1:4">
      <c r="A85" s="8"/>
      <c r="B85" s="8"/>
      <c r="C85" s="8"/>
      <c r="D85" s="13"/>
    </row>
    <row r="86" spans="1:4">
      <c r="A86" s="8"/>
      <c r="B86" s="8"/>
      <c r="C86" s="8"/>
      <c r="D86" s="9"/>
    </row>
    <row r="87" spans="1:4" ht="16.5" thickBot="1">
      <c r="A87" s="12"/>
      <c r="B87" s="12"/>
      <c r="C87" s="12"/>
      <c r="D87" s="11"/>
    </row>
    <row r="88" spans="1:4" ht="16.5" thickBot="1">
      <c r="A88" s="3"/>
      <c r="B88" s="3"/>
      <c r="C88" s="3"/>
      <c r="D88" s="4"/>
    </row>
    <row r="89" spans="1:4" ht="16.5" thickBot="1">
      <c r="A89" s="3"/>
      <c r="B89" s="3"/>
      <c r="C89" s="3"/>
      <c r="D89" s="4"/>
    </row>
    <row r="90" spans="1:4" ht="16.5" thickBot="1">
      <c r="A90" s="3"/>
      <c r="B90" s="3"/>
      <c r="C90" s="3"/>
      <c r="D90" s="4"/>
    </row>
    <row r="91" spans="1:4" ht="16.5" thickBot="1">
      <c r="A91" s="3"/>
      <c r="B91" s="3"/>
      <c r="C91" s="3"/>
      <c r="D91" s="4"/>
    </row>
    <row r="92" spans="1:4" ht="16.5" thickBot="1">
      <c r="A92" s="3"/>
      <c r="B92" s="3"/>
      <c r="C92" s="3"/>
      <c r="D92" s="4"/>
    </row>
    <row r="93" spans="1:4" ht="16.5" thickBot="1">
      <c r="A93" s="3"/>
      <c r="B93" s="3"/>
      <c r="C93" s="3"/>
      <c r="D93" s="4"/>
    </row>
    <row r="94" spans="1:4" ht="16.5" thickBot="1">
      <c r="A94" s="3"/>
      <c r="B94" s="3"/>
      <c r="C94" s="3"/>
      <c r="D94" s="4"/>
    </row>
    <row r="95" spans="1:4" ht="16.5" thickBot="1">
      <c r="A95" s="3"/>
      <c r="B95" s="3"/>
      <c r="C95" s="3"/>
      <c r="D95" s="4"/>
    </row>
    <row r="96" spans="1:4">
      <c r="A96" s="6"/>
      <c r="B96" s="6"/>
      <c r="C96" s="6"/>
      <c r="D96" s="7"/>
    </row>
    <row r="97" spans="1:4">
      <c r="A97" s="8"/>
      <c r="B97" s="8"/>
      <c r="C97" s="8"/>
      <c r="D97" s="9"/>
    </row>
  </sheetData>
  <phoneticPr fontId="1" type="noConversion"/>
  <pageMargins left="0.7" right="0.7" top="0.75" bottom="0.75" header="0.3" footer="0.3"/>
  <drawing r:id="rId3"/>
  <extLst>
    <ext xmlns:x14="http://schemas.microsoft.com/office/spreadsheetml/2009/9/main" uri="{A8765BA9-456A-4dab-B4F3-ACF838C121DE}">
      <x14:slicerList>
        <x14:slicer r:id="rId4"/>
      </x14:slicerList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A3FB3A-249A-4CD3-B450-2A8B01D9F5F3}">
  <dimension ref="A1:R85"/>
  <sheetViews>
    <sheetView topLeftCell="E34" zoomScaleNormal="100" workbookViewId="0">
      <selection activeCell="L58" sqref="L58"/>
    </sheetView>
  </sheetViews>
  <sheetFormatPr defaultRowHeight="16.149999999999999"/>
  <cols>
    <col min="1" max="1" width="9.19921875" bestFit="1" customWidth="1"/>
    <col min="2" max="2" width="12.59765625" customWidth="1"/>
    <col min="3" max="3" width="14.33203125" customWidth="1"/>
    <col min="4" max="4" width="12.59765625" customWidth="1"/>
    <col min="5" max="5" width="14.33203125" customWidth="1"/>
    <col min="6" max="6" width="12.59765625" customWidth="1"/>
    <col min="7" max="7" width="13.265625" customWidth="1"/>
    <col min="8" max="8" width="14.53125" style="102" customWidth="1"/>
    <col min="9" max="9" width="11.33203125" customWidth="1"/>
    <col min="11" max="11" width="11.6640625" bestFit="1" customWidth="1"/>
    <col min="12" max="14" width="13.1328125" bestFit="1" customWidth="1"/>
    <col min="15" max="15" width="12.796875" bestFit="1" customWidth="1"/>
    <col min="16" max="16" width="11.6640625" bestFit="1" customWidth="1"/>
    <col min="17" max="17" width="12.796875" bestFit="1" customWidth="1"/>
    <col min="18" max="18" width="11.6640625" bestFit="1" customWidth="1"/>
  </cols>
  <sheetData>
    <row r="1" spans="1:18" ht="34.5" customHeight="1" thickBot="1">
      <c r="A1" s="2" t="s">
        <v>0</v>
      </c>
      <c r="B1" s="10" t="s">
        <v>3</v>
      </c>
      <c r="C1" s="10" t="s">
        <v>35</v>
      </c>
      <c r="D1" s="10"/>
      <c r="E1" s="10" t="s">
        <v>35</v>
      </c>
      <c r="F1" s="10" t="s">
        <v>33</v>
      </c>
      <c r="G1" s="10" t="s">
        <v>34</v>
      </c>
      <c r="H1" s="101" t="s">
        <v>37</v>
      </c>
      <c r="I1" s="8"/>
      <c r="J1" t="s">
        <v>4</v>
      </c>
    </row>
    <row r="2" spans="1:18" ht="16.899999999999999" thickTop="1" thickBot="1">
      <c r="A2" s="3">
        <v>1</v>
      </c>
      <c r="B2" s="15">
        <v>10564531</v>
      </c>
      <c r="C2" s="28"/>
      <c r="D2" s="28"/>
      <c r="E2" s="28">
        <f>$K$17+$K$18*A2</f>
        <v>11578698.188847601</v>
      </c>
      <c r="F2" s="30">
        <f>B2/E2</f>
        <v>0.91241094876931594</v>
      </c>
      <c r="G2" s="30">
        <f>AVERAGE(F2,F14,F26,F38,F50,F62)</f>
        <v>0.96177131069089994</v>
      </c>
      <c r="H2" s="216">
        <f>E2*$G$2</f>
        <v>11136059.733182307</v>
      </c>
      <c r="I2" s="28"/>
    </row>
    <row r="3" spans="1:18" ht="16.5" thickBot="1">
      <c r="A3" s="3">
        <v>2</v>
      </c>
      <c r="B3" s="15">
        <v>10754359</v>
      </c>
      <c r="C3" s="28"/>
      <c r="D3" s="28"/>
      <c r="E3" s="28">
        <f t="shared" ref="E3:E66" si="0">$K$17+$K$18*A3</f>
        <v>11603093.317448137</v>
      </c>
      <c r="F3" s="30">
        <f t="shared" ref="F3:F66" si="1">B3/E3</f>
        <v>0.92685275432786063</v>
      </c>
      <c r="G3" s="30">
        <f t="shared" ref="G3:G12" si="2">AVERAGE(F3,F15,F27,F39,F51,F63)</f>
        <v>0.94810379892092989</v>
      </c>
      <c r="H3" s="216">
        <f>E3*$G$3</f>
        <v>11000936.853506634</v>
      </c>
      <c r="I3" s="28"/>
      <c r="J3" s="25" t="s">
        <v>5</v>
      </c>
      <c r="K3" s="25"/>
    </row>
    <row r="4" spans="1:18" ht="16.5" thickBot="1">
      <c r="A4" s="3">
        <v>3</v>
      </c>
      <c r="B4" s="15">
        <v>11703372</v>
      </c>
      <c r="C4" s="28"/>
      <c r="D4" s="28"/>
      <c r="E4" s="28">
        <f>$K$17+$K$18*A4</f>
        <v>11627488.446048675</v>
      </c>
      <c r="F4" s="30">
        <f t="shared" si="1"/>
        <v>1.0065262205422454</v>
      </c>
      <c r="G4" s="30">
        <f t="shared" si="2"/>
        <v>1.0027694852995044</v>
      </c>
      <c r="H4" s="216">
        <f>E4*$G$4</f>
        <v>11659690.604370164</v>
      </c>
      <c r="I4" s="28"/>
      <c r="J4" t="s">
        <v>6</v>
      </c>
      <c r="K4">
        <v>0.61746805958284912</v>
      </c>
    </row>
    <row r="5" spans="1:18" ht="16.5" thickBot="1">
      <c r="A5" s="3">
        <v>4</v>
      </c>
      <c r="B5" s="15">
        <v>11446799</v>
      </c>
      <c r="C5" s="28"/>
      <c r="D5" s="28"/>
      <c r="E5" s="28">
        <f t="shared" si="0"/>
        <v>11651883.574649213</v>
      </c>
      <c r="F5" s="30">
        <f t="shared" si="1"/>
        <v>0.98239901958036968</v>
      </c>
      <c r="G5" s="30">
        <f t="shared" si="2"/>
        <v>0.99482452817787159</v>
      </c>
      <c r="H5" s="216">
        <f>E5*$G$5</f>
        <v>11591579.579533895</v>
      </c>
      <c r="I5" s="28"/>
      <c r="J5" t="s">
        <v>7</v>
      </c>
      <c r="K5">
        <v>0.38126680460500889</v>
      </c>
    </row>
    <row r="6" spans="1:18" ht="16.5" thickBot="1">
      <c r="A6" s="3">
        <v>5</v>
      </c>
      <c r="B6" s="15">
        <v>11059708</v>
      </c>
      <c r="C6" s="28"/>
      <c r="D6" s="28"/>
      <c r="E6" s="28">
        <f t="shared" si="0"/>
        <v>11676278.703249749</v>
      </c>
      <c r="F6" s="30">
        <f t="shared" si="1"/>
        <v>0.94719458836845472</v>
      </c>
      <c r="G6" s="30">
        <f t="shared" si="2"/>
        <v>0.96978040247874053</v>
      </c>
      <c r="H6" s="216">
        <f>E6*$G$6</f>
        <v>11323426.260291489</v>
      </c>
      <c r="I6" s="28"/>
      <c r="J6" t="s">
        <v>8</v>
      </c>
      <c r="K6">
        <v>0.3705989908913021</v>
      </c>
    </row>
    <row r="7" spans="1:18" ht="16.5" thickBot="1">
      <c r="A7" s="3">
        <v>6</v>
      </c>
      <c r="B7" s="16">
        <v>11693245</v>
      </c>
      <c r="C7" s="28"/>
      <c r="D7" s="28"/>
      <c r="E7" s="28">
        <f t="shared" si="0"/>
        <v>11700673.831850287</v>
      </c>
      <c r="F7" s="30">
        <f t="shared" si="1"/>
        <v>0.99936509367263404</v>
      </c>
      <c r="G7" s="30">
        <f t="shared" si="2"/>
        <v>0.99473878254816739</v>
      </c>
      <c r="H7" s="216">
        <f>E7*$G$7</f>
        <v>11639114.042487955</v>
      </c>
      <c r="I7" s="28"/>
      <c r="J7" t="s">
        <v>9</v>
      </c>
      <c r="K7">
        <v>547396.79673495016</v>
      </c>
    </row>
    <row r="8" spans="1:18" ht="16.5" thickBot="1">
      <c r="A8" s="3">
        <v>7</v>
      </c>
      <c r="B8" s="17">
        <v>12870356</v>
      </c>
      <c r="C8" s="29">
        <f>(0.5*B2+0.5*B14+SUM(B3:B13))/12</f>
        <v>11749327.25</v>
      </c>
      <c r="D8" s="29"/>
      <c r="E8" s="28">
        <f t="shared" si="0"/>
        <v>11725068.960450824</v>
      </c>
      <c r="F8" s="30">
        <f t="shared" si="1"/>
        <v>1.0976784907118482</v>
      </c>
      <c r="G8" s="30">
        <f t="shared" si="2"/>
        <v>1.1089939505352746</v>
      </c>
      <c r="H8" s="216">
        <f>E8*$G$8</f>
        <v>13003030.546748886</v>
      </c>
      <c r="I8" s="29"/>
      <c r="J8" s="23" t="s">
        <v>10</v>
      </c>
      <c r="K8" s="23">
        <v>60</v>
      </c>
    </row>
    <row r="9" spans="1:18" ht="16.5" thickBot="1">
      <c r="A9" s="3">
        <v>8</v>
      </c>
      <c r="B9" s="17">
        <v>13029532</v>
      </c>
      <c r="C9" s="29">
        <f>(0.5*B3+0.5*B15+SUM(B4:B14))/12</f>
        <v>11803357.208333334</v>
      </c>
      <c r="D9" s="29"/>
      <c r="E9" s="28">
        <f t="shared" si="0"/>
        <v>11749464.08905136</v>
      </c>
      <c r="F9" s="30">
        <f t="shared" si="1"/>
        <v>1.1089469188761945</v>
      </c>
      <c r="G9" s="30">
        <f t="shared" si="2"/>
        <v>1.084114806549892</v>
      </c>
      <c r="H9" s="216">
        <f>E9*$G$9</f>
        <v>12737767.987966819</v>
      </c>
      <c r="I9" s="29"/>
    </row>
    <row r="10" spans="1:18" ht="16.5" thickBot="1">
      <c r="A10" s="3">
        <v>9</v>
      </c>
      <c r="B10" s="15">
        <v>11468525</v>
      </c>
      <c r="C10" s="29">
        <f t="shared" ref="C10:C67" si="3">(0.5*B4+0.5*B16+SUM(B5:B15))/12</f>
        <v>11823159.625</v>
      </c>
      <c r="D10" s="29"/>
      <c r="E10" s="28">
        <f t="shared" si="0"/>
        <v>11773859.217651898</v>
      </c>
      <c r="F10" s="30">
        <f t="shared" si="1"/>
        <v>0.97406676842252982</v>
      </c>
      <c r="G10" s="30">
        <f t="shared" si="2"/>
        <v>0.96355004479325057</v>
      </c>
      <c r="H10" s="216">
        <f>E10*$G$10</f>
        <v>11344702.576557912</v>
      </c>
      <c r="I10" s="28"/>
      <c r="J10" t="s">
        <v>11</v>
      </c>
    </row>
    <row r="11" spans="1:18" ht="16.5" thickBot="1">
      <c r="A11" s="3">
        <v>10</v>
      </c>
      <c r="B11" s="15">
        <v>11822554</v>
      </c>
      <c r="C11" s="29">
        <f t="shared" si="3"/>
        <v>11888421.458333334</v>
      </c>
      <c r="D11" s="29"/>
      <c r="E11" s="28">
        <f t="shared" si="0"/>
        <v>11798254.346252436</v>
      </c>
      <c r="F11" s="30">
        <f t="shared" si="1"/>
        <v>1.0020595973806314</v>
      </c>
      <c r="G11" s="30">
        <f t="shared" si="2"/>
        <v>1.0246072292892465</v>
      </c>
      <c r="H11" s="216">
        <f>E11*$G$11</f>
        <v>12088576.696163518</v>
      </c>
      <c r="I11" s="28"/>
      <c r="J11" s="24"/>
      <c r="K11" s="24" t="s">
        <v>16</v>
      </c>
      <c r="L11" s="24" t="s">
        <v>17</v>
      </c>
      <c r="M11" s="24" t="s">
        <v>18</v>
      </c>
      <c r="N11" s="24" t="s">
        <v>19</v>
      </c>
      <c r="O11" s="24" t="s">
        <v>20</v>
      </c>
    </row>
    <row r="12" spans="1:18" ht="16.5" thickBot="1">
      <c r="A12" s="3">
        <v>11</v>
      </c>
      <c r="B12" s="17">
        <v>11858259</v>
      </c>
      <c r="C12" s="29">
        <f t="shared" si="3"/>
        <v>11982183.458333334</v>
      </c>
      <c r="D12" s="29"/>
      <c r="E12" s="28">
        <f t="shared" si="0"/>
        <v>11822649.474852974</v>
      </c>
      <c r="F12" s="30">
        <f t="shared" si="1"/>
        <v>1.0030119750418693</v>
      </c>
      <c r="G12" s="30">
        <f t="shared" si="2"/>
        <v>0.99427423004958326</v>
      </c>
      <c r="H12" s="216">
        <f>E12*$G$12</f>
        <v>11754955.70375555</v>
      </c>
      <c r="I12" s="29"/>
      <c r="J12" t="s">
        <v>12</v>
      </c>
      <c r="K12">
        <v>1</v>
      </c>
      <c r="L12">
        <v>10709225778364.275</v>
      </c>
      <c r="M12">
        <v>10709225778364.275</v>
      </c>
      <c r="N12">
        <v>35.739919615875088</v>
      </c>
      <c r="O12">
        <v>1.4800441550526686E-7</v>
      </c>
    </row>
    <row r="13" spans="1:18" ht="16.5" thickBot="1">
      <c r="A13" s="5">
        <v>12</v>
      </c>
      <c r="B13" s="18">
        <v>11980632</v>
      </c>
      <c r="C13" s="29">
        <f t="shared" si="3"/>
        <v>12072966.833333334</v>
      </c>
      <c r="D13" s="29"/>
      <c r="E13" s="28">
        <f t="shared" si="0"/>
        <v>11847044.60345351</v>
      </c>
      <c r="F13" s="30">
        <f t="shared" si="1"/>
        <v>1.0112760102639902</v>
      </c>
      <c r="G13" s="30">
        <f>AVERAGE(F13,F25,F37,F49,F61,F73)</f>
        <v>1.040110341033966</v>
      </c>
      <c r="H13" s="216">
        <f>E13*$G$13</f>
        <v>12322233.602742637</v>
      </c>
      <c r="I13" s="28"/>
      <c r="J13" t="s">
        <v>13</v>
      </c>
      <c r="K13">
        <v>58</v>
      </c>
      <c r="L13">
        <v>17379308678389.693</v>
      </c>
      <c r="M13">
        <v>299643253075.68439</v>
      </c>
    </row>
    <row r="14" spans="1:18" ht="16.5" thickBot="1">
      <c r="A14" s="3">
        <v>13</v>
      </c>
      <c r="B14" s="15">
        <v>12044641</v>
      </c>
      <c r="C14" s="29">
        <f t="shared" si="3"/>
        <v>12153346.541666666</v>
      </c>
      <c r="D14" s="29"/>
      <c r="E14" s="28">
        <f t="shared" si="0"/>
        <v>11871439.732054047</v>
      </c>
      <c r="F14" s="30">
        <f>B14/E14</f>
        <v>1.0145897441132008</v>
      </c>
      <c r="G14" s="28"/>
      <c r="H14" s="216">
        <f>E14*$G$2</f>
        <v>11417610.150885647</v>
      </c>
      <c r="I14" s="28"/>
      <c r="J14" s="23" t="s">
        <v>14</v>
      </c>
      <c r="K14" s="23">
        <v>59</v>
      </c>
      <c r="L14" s="23">
        <v>28088534456753.969</v>
      </c>
      <c r="M14" s="23"/>
      <c r="N14" s="23"/>
      <c r="O14" s="23"/>
    </row>
    <row r="15" spans="1:18" ht="16.5" thickBot="1">
      <c r="A15" s="3">
        <v>14</v>
      </c>
      <c r="B15" s="15">
        <v>10570968</v>
      </c>
      <c r="C15" s="29">
        <f t="shared" si="3"/>
        <v>12227008.375</v>
      </c>
      <c r="D15" s="29"/>
      <c r="E15" s="28">
        <f t="shared" si="0"/>
        <v>11895834.860654585</v>
      </c>
      <c r="F15" s="30">
        <f t="shared" si="1"/>
        <v>0.88862766874508525</v>
      </c>
      <c r="G15" s="28"/>
      <c r="H15" s="216">
        <f t="shared" ref="H15" si="4">E15*$G$3</f>
        <v>11278486.222722642</v>
      </c>
      <c r="I15" s="28"/>
    </row>
    <row r="16" spans="1:18" ht="16.5" thickBot="1">
      <c r="A16" s="3">
        <v>15</v>
      </c>
      <c r="B16" s="15">
        <v>12362021</v>
      </c>
      <c r="C16" s="29">
        <f t="shared" si="3"/>
        <v>12274220.541666666</v>
      </c>
      <c r="D16" s="29"/>
      <c r="E16" s="28">
        <f t="shared" si="0"/>
        <v>11920229.989255121</v>
      </c>
      <c r="F16" s="30">
        <f t="shared" si="1"/>
        <v>1.0370622891624666</v>
      </c>
      <c r="G16" s="28"/>
      <c r="H16" s="216">
        <f t="shared" ref="H16" si="5">E16*$G$4</f>
        <v>11953242.890977073</v>
      </c>
      <c r="I16" s="28"/>
      <c r="J16" s="24"/>
      <c r="K16" s="24" t="s">
        <v>21</v>
      </c>
      <c r="L16" s="24" t="s">
        <v>9</v>
      </c>
      <c r="M16" s="24" t="s">
        <v>22</v>
      </c>
      <c r="N16" s="24" t="s">
        <v>23</v>
      </c>
      <c r="O16" s="24" t="s">
        <v>24</v>
      </c>
      <c r="P16" s="24" t="s">
        <v>25</v>
      </c>
      <c r="Q16" s="24" t="s">
        <v>26</v>
      </c>
      <c r="R16" s="24" t="s">
        <v>27</v>
      </c>
    </row>
    <row r="17" spans="1:18" ht="16.5" thickBot="1">
      <c r="A17" s="3">
        <v>16</v>
      </c>
      <c r="B17" s="15">
        <v>12354434</v>
      </c>
      <c r="C17" s="29">
        <f t="shared" si="3"/>
        <v>12327471.875</v>
      </c>
      <c r="D17" s="29"/>
      <c r="E17" s="28">
        <f t="shared" si="0"/>
        <v>11944625.117855659</v>
      </c>
      <c r="F17" s="30">
        <f t="shared" si="1"/>
        <v>1.0343090618668083</v>
      </c>
      <c r="G17" s="28"/>
      <c r="H17" s="216">
        <f t="shared" ref="H17" si="6">E17*$G$5</f>
        <v>11882806.04713231</v>
      </c>
      <c r="I17" s="28"/>
      <c r="J17" t="s">
        <v>15</v>
      </c>
      <c r="K17">
        <v>11554303.060247064</v>
      </c>
      <c r="L17">
        <v>164857.4501157472</v>
      </c>
      <c r="M17">
        <v>70.086629704236799</v>
      </c>
      <c r="N17">
        <v>9.2374154713456162E-58</v>
      </c>
      <c r="O17">
        <v>11224305.019958772</v>
      </c>
      <c r="P17">
        <v>11884301.100535356</v>
      </c>
      <c r="Q17">
        <v>11224305.019958772</v>
      </c>
      <c r="R17">
        <v>11884301.100535356</v>
      </c>
    </row>
    <row r="18" spans="1:18" ht="16.5" thickBot="1">
      <c r="A18" s="3">
        <v>17</v>
      </c>
      <c r="B18" s="15">
        <v>12402361</v>
      </c>
      <c r="C18" s="29">
        <f t="shared" si="3"/>
        <v>12382395.25</v>
      </c>
      <c r="D18" s="29"/>
      <c r="E18" s="28">
        <f t="shared" si="0"/>
        <v>11969020.246456197</v>
      </c>
      <c r="F18" s="30">
        <f t="shared" si="1"/>
        <v>1.036205198472457</v>
      </c>
      <c r="G18" s="28"/>
      <c r="H18" s="216">
        <f t="shared" ref="H18" si="7">E18*$G$6</f>
        <v>11607321.271884484</v>
      </c>
      <c r="I18" s="28"/>
      <c r="J18" s="23" t="s">
        <v>28</v>
      </c>
      <c r="K18" s="23">
        <v>24395.128600537188</v>
      </c>
      <c r="L18" s="23">
        <v>4080.621619582646</v>
      </c>
      <c r="M18" s="23">
        <v>5.9782873480517047</v>
      </c>
      <c r="N18" s="23">
        <v>1.4800441550526686E-7</v>
      </c>
      <c r="O18" s="23">
        <v>16226.876958437559</v>
      </c>
      <c r="P18" s="23">
        <v>32563.380242636817</v>
      </c>
      <c r="Q18" s="23">
        <v>16226.876958437559</v>
      </c>
      <c r="R18" s="23">
        <v>32563.380242636817</v>
      </c>
    </row>
    <row r="19" spans="1:18" ht="16.5" thickBot="1">
      <c r="A19" s="3">
        <v>18</v>
      </c>
      <c r="B19" s="16">
        <v>12529393</v>
      </c>
      <c r="C19" s="29">
        <f t="shared" si="3"/>
        <v>12444887.375</v>
      </c>
      <c r="D19" s="29"/>
      <c r="E19" s="28">
        <f t="shared" si="0"/>
        <v>11993415.375056732</v>
      </c>
      <c r="F19" s="30">
        <f t="shared" si="1"/>
        <v>1.0446893239483697</v>
      </c>
      <c r="G19" s="28"/>
      <c r="H19" s="216">
        <f t="shared" ref="H19" si="8">E19*$G$7</f>
        <v>11930315.408778407</v>
      </c>
      <c r="I19" s="28"/>
    </row>
    <row r="20" spans="1:18" ht="16.5" thickBot="1">
      <c r="A20" s="3">
        <v>19</v>
      </c>
      <c r="B20" s="17">
        <v>13963321</v>
      </c>
      <c r="C20" s="29">
        <f t="shared" si="3"/>
        <v>12468578.208333334</v>
      </c>
      <c r="D20" s="29"/>
      <c r="E20" s="28">
        <f t="shared" si="0"/>
        <v>12017810.50365727</v>
      </c>
      <c r="F20" s="30">
        <f t="shared" si="1"/>
        <v>1.161885602685337</v>
      </c>
      <c r="G20" s="29"/>
      <c r="H20" s="216">
        <f t="shared" ref="H20" si="9">E20*$G$8</f>
        <v>13327679.147235194</v>
      </c>
      <c r="I20" s="29"/>
    </row>
    <row r="21" spans="1:18" ht="16.5" thickBot="1">
      <c r="A21" s="3">
        <v>20</v>
      </c>
      <c r="B21" s="17">
        <v>13704451</v>
      </c>
      <c r="C21" s="29">
        <f t="shared" si="3"/>
        <v>12545604.791666666</v>
      </c>
      <c r="D21" s="29"/>
      <c r="E21" s="28">
        <f t="shared" si="0"/>
        <v>12042205.632257808</v>
      </c>
      <c r="F21" s="30">
        <f t="shared" si="1"/>
        <v>1.1380349595832748</v>
      </c>
      <c r="G21" s="29"/>
      <c r="H21" s="216">
        <f t="shared" ref="H21" si="10">E21*$G$9</f>
        <v>13055133.429449193</v>
      </c>
      <c r="I21" s="29"/>
    </row>
    <row r="22" spans="1:18" ht="16.5" thickBot="1">
      <c r="A22" s="3">
        <v>21</v>
      </c>
      <c r="B22" s="15">
        <v>11926698</v>
      </c>
      <c r="C22" s="29">
        <f t="shared" si="3"/>
        <v>12654640.166666666</v>
      </c>
      <c r="D22" s="29"/>
      <c r="E22" s="28">
        <f t="shared" si="0"/>
        <v>12066600.760858344</v>
      </c>
      <c r="F22" s="30">
        <f t="shared" si="1"/>
        <v>0.98840578522228395</v>
      </c>
      <c r="G22" s="28"/>
      <c r="H22" s="216">
        <f t="shared" ref="H22" si="11">E22*$G$10</f>
        <v>11626773.703627329</v>
      </c>
      <c r="I22" s="28"/>
    </row>
    <row r="23" spans="1:18" ht="16.5" thickBot="1">
      <c r="A23" s="3">
        <v>22</v>
      </c>
      <c r="B23" s="15">
        <v>12642413</v>
      </c>
      <c r="C23" s="29">
        <f t="shared" si="3"/>
        <v>12659082.958333334</v>
      </c>
      <c r="D23" s="29"/>
      <c r="E23" s="28">
        <f t="shared" si="0"/>
        <v>12090995.889458882</v>
      </c>
      <c r="F23" s="30">
        <f t="shared" si="1"/>
        <v>1.0456055990410065</v>
      </c>
      <c r="G23" s="28"/>
      <c r="H23" s="216">
        <f t="shared" ref="H23" si="12">E23*$G$11</f>
        <v>12388521.797646133</v>
      </c>
      <c r="I23" s="28"/>
    </row>
    <row r="24" spans="1:18" ht="16.5" thickBot="1">
      <c r="A24" s="3">
        <v>23</v>
      </c>
      <c r="B24" s="17">
        <v>12356561</v>
      </c>
      <c r="C24" s="29">
        <f t="shared" si="3"/>
        <v>12626676.666666666</v>
      </c>
      <c r="D24" s="29"/>
      <c r="E24" s="28">
        <f t="shared" si="0"/>
        <v>12115391.018059419</v>
      </c>
      <c r="F24" s="30">
        <f t="shared" si="1"/>
        <v>1.0199060832276141</v>
      </c>
      <c r="G24" s="29"/>
      <c r="H24" s="216">
        <f t="shared" ref="H24" si="13">E24*$G$12</f>
        <v>12046021.076230666</v>
      </c>
      <c r="I24" s="29"/>
    </row>
    <row r="25" spans="1:18" ht="16.5" thickBot="1">
      <c r="A25" s="5">
        <v>24</v>
      </c>
      <c r="B25" s="18">
        <v>12982141</v>
      </c>
      <c r="C25" s="29">
        <f t="shared" si="3"/>
        <v>12566688.125</v>
      </c>
      <c r="D25" s="29"/>
      <c r="E25" s="28">
        <f t="shared" si="0"/>
        <v>12139786.146659955</v>
      </c>
      <c r="F25" s="30">
        <f t="shared" si="1"/>
        <v>1.0693879482853825</v>
      </c>
      <c r="G25" s="28"/>
      <c r="H25" s="216">
        <f t="shared" ref="H25" si="14">E25*$G$13</f>
        <v>12626717.109081903</v>
      </c>
      <c r="I25" s="28"/>
    </row>
    <row r="26" spans="1:18" ht="16.5" thickBot="1">
      <c r="A26" s="3">
        <v>25</v>
      </c>
      <c r="B26" s="19">
        <v>11611712</v>
      </c>
      <c r="C26" s="29">
        <f t="shared" si="3"/>
        <v>12497082.666666666</v>
      </c>
      <c r="D26" s="29"/>
      <c r="E26" s="28">
        <f t="shared" si="0"/>
        <v>12164181.275260493</v>
      </c>
      <c r="F26" s="30">
        <f t="shared" si="1"/>
        <v>0.95458228854381633</v>
      </c>
      <c r="G26" s="28"/>
      <c r="H26" s="216">
        <f t="shared" ref="H26" si="15">E26*$G$2</f>
        <v>11699160.568588987</v>
      </c>
      <c r="I26" s="28"/>
    </row>
    <row r="27" spans="1:18" ht="16.5" thickBot="1">
      <c r="A27" s="3">
        <v>26</v>
      </c>
      <c r="B27" s="15">
        <v>12852535</v>
      </c>
      <c r="C27" s="29">
        <f t="shared" si="3"/>
        <v>12426919.541666666</v>
      </c>
      <c r="D27" s="29"/>
      <c r="E27" s="28">
        <f t="shared" si="0"/>
        <v>12188576.403861031</v>
      </c>
      <c r="F27" s="30">
        <f t="shared" si="1"/>
        <v>1.0544738428951099</v>
      </c>
      <c r="G27" s="28"/>
      <c r="H27" s="216">
        <f t="shared" ref="H27" si="16">E27*$G$3</f>
        <v>11556035.59193865</v>
      </c>
      <c r="I27" s="28"/>
    </row>
    <row r="28" spans="1:18" ht="16.5" thickBot="1">
      <c r="A28" s="3">
        <v>27</v>
      </c>
      <c r="B28" s="15">
        <v>12697303</v>
      </c>
      <c r="C28" s="29">
        <f t="shared" si="3"/>
        <v>12353715.666666666</v>
      </c>
      <c r="D28" s="29"/>
      <c r="E28" s="28">
        <f t="shared" si="0"/>
        <v>12212971.532461567</v>
      </c>
      <c r="F28" s="30">
        <f t="shared" si="1"/>
        <v>1.0396571355505988</v>
      </c>
      <c r="G28" s="28"/>
      <c r="H28" s="216">
        <f t="shared" ref="H28" si="17">E28*$G$4</f>
        <v>12246795.177583985</v>
      </c>
      <c r="I28" s="28"/>
    </row>
    <row r="29" spans="1:18" ht="16.5" thickBot="1">
      <c r="A29" s="3">
        <v>28</v>
      </c>
      <c r="B29" s="15">
        <v>12125779</v>
      </c>
      <c r="C29" s="29">
        <f t="shared" si="3"/>
        <v>12295769.791666666</v>
      </c>
      <c r="D29" s="29"/>
      <c r="E29" s="28">
        <f t="shared" si="0"/>
        <v>12237366.661062105</v>
      </c>
      <c r="F29" s="30">
        <f t="shared" si="1"/>
        <v>0.99088139922969176</v>
      </c>
      <c r="G29" s="28"/>
      <c r="H29" s="216">
        <f t="shared" ref="H29" si="18">E29*$G$5</f>
        <v>12174032.514730724</v>
      </c>
      <c r="I29" s="28"/>
    </row>
    <row r="30" spans="1:18" ht="16.5" thickBot="1">
      <c r="A30" s="3">
        <v>29</v>
      </c>
      <c r="B30" s="15">
        <v>11853265</v>
      </c>
      <c r="C30" s="29">
        <f t="shared" si="3"/>
        <v>12231814.625</v>
      </c>
      <c r="D30" s="29"/>
      <c r="E30" s="28">
        <f t="shared" si="0"/>
        <v>12261761.789662642</v>
      </c>
      <c r="F30" s="30">
        <f t="shared" si="1"/>
        <v>0.96668531026210047</v>
      </c>
      <c r="G30" s="28"/>
      <c r="H30" s="216">
        <f t="shared" ref="H30" si="19">E30*$G$6</f>
        <v>11891216.28347748</v>
      </c>
      <c r="I30" s="28"/>
    </row>
    <row r="31" spans="1:18" ht="16.5" thickBot="1">
      <c r="A31" s="3">
        <v>30</v>
      </c>
      <c r="B31" s="16">
        <v>11638764</v>
      </c>
      <c r="C31" s="29">
        <f t="shared" si="3"/>
        <v>12138485.666666666</v>
      </c>
      <c r="D31" s="29"/>
      <c r="E31" s="28">
        <f t="shared" si="0"/>
        <v>12286156.918263178</v>
      </c>
      <c r="F31" s="30">
        <f t="shared" si="1"/>
        <v>0.94730712601425116</v>
      </c>
      <c r="G31" s="28"/>
      <c r="H31" s="216">
        <f>E31*$G$7</f>
        <v>12221516.775068859</v>
      </c>
      <c r="I31" s="28"/>
    </row>
    <row r="32" spans="1:18" ht="16.5" thickBot="1">
      <c r="A32" s="3">
        <v>31</v>
      </c>
      <c r="B32" s="17">
        <v>13183419</v>
      </c>
      <c r="C32" s="29">
        <f t="shared" si="3"/>
        <v>12084482.75</v>
      </c>
      <c r="D32" s="29"/>
      <c r="E32" s="28">
        <f t="shared" si="0"/>
        <v>12310552.046863716</v>
      </c>
      <c r="F32" s="30">
        <f t="shared" si="1"/>
        <v>1.0709039651360444</v>
      </c>
      <c r="G32" s="29"/>
      <c r="H32" s="216">
        <f t="shared" ref="H32" si="20">E32*$G$8</f>
        <v>13652327.747721504</v>
      </c>
      <c r="I32" s="29"/>
    </row>
    <row r="33" spans="1:9" ht="16.5" thickBot="1">
      <c r="A33" s="3">
        <v>32</v>
      </c>
      <c r="B33" s="17">
        <v>12800438</v>
      </c>
      <c r="C33" s="29">
        <f t="shared" si="3"/>
        <v>12041573.958333334</v>
      </c>
      <c r="D33" s="29"/>
      <c r="E33" s="28">
        <f t="shared" si="0"/>
        <v>12334947.175464254</v>
      </c>
      <c r="F33" s="30">
        <f t="shared" si="1"/>
        <v>1.0377375612488771</v>
      </c>
      <c r="G33" s="29"/>
      <c r="H33" s="216">
        <f t="shared" ref="H33" si="21">E33*$G$9</f>
        <v>13372498.870931566</v>
      </c>
      <c r="I33" s="29"/>
    </row>
    <row r="34" spans="1:9" ht="16.5" thickBot="1">
      <c r="A34" s="3">
        <v>33</v>
      </c>
      <c r="B34" s="15">
        <v>11073818</v>
      </c>
      <c r="C34" s="29">
        <f t="shared" si="3"/>
        <v>11953374.583333334</v>
      </c>
      <c r="D34" s="29"/>
      <c r="E34" s="28">
        <f t="shared" si="0"/>
        <v>12359342.304064792</v>
      </c>
      <c r="F34" s="30">
        <f t="shared" si="1"/>
        <v>0.89598764461422808</v>
      </c>
      <c r="G34" s="28"/>
      <c r="H34" s="216">
        <f t="shared" ref="H34" si="22">E34*$G$10</f>
        <v>11908844.830696747</v>
      </c>
      <c r="I34" s="28"/>
    </row>
    <row r="35" spans="1:9" ht="16.5" thickBot="1">
      <c r="A35" s="3">
        <v>34</v>
      </c>
      <c r="B35" s="15">
        <v>12104592</v>
      </c>
      <c r="C35" s="29">
        <f t="shared" si="3"/>
        <v>11871251.666666666</v>
      </c>
      <c r="D35" s="29"/>
      <c r="E35" s="28">
        <f t="shared" si="0"/>
        <v>12383737.432665328</v>
      </c>
      <c r="F35" s="30">
        <f t="shared" si="1"/>
        <v>0.9774587087151082</v>
      </c>
      <c r="G35" s="28"/>
      <c r="H35" s="216">
        <f t="shared" ref="H35" si="23">E35*$G$11</f>
        <v>12688466.899128748</v>
      </c>
      <c r="I35" s="28"/>
    </row>
    <row r="36" spans="1:9" ht="16.5" thickBot="1">
      <c r="A36" s="3">
        <v>35</v>
      </c>
      <c r="B36" s="17">
        <v>11359458</v>
      </c>
      <c r="C36" s="29">
        <f t="shared" si="3"/>
        <v>11798944.125</v>
      </c>
      <c r="D36" s="29"/>
      <c r="E36" s="28">
        <f t="shared" si="0"/>
        <v>12408132.561265865</v>
      </c>
      <c r="F36" s="30">
        <f t="shared" si="1"/>
        <v>0.91548490023877693</v>
      </c>
      <c r="G36" s="29"/>
      <c r="H36" s="216">
        <f t="shared" ref="H36" si="24">E36*$G$12</f>
        <v>12337086.448705781</v>
      </c>
      <c r="I36" s="29"/>
    </row>
    <row r="37" spans="1:9" ht="16.5" thickBot="1">
      <c r="A37" s="5">
        <v>36</v>
      </c>
      <c r="B37" s="18">
        <v>11739349</v>
      </c>
      <c r="C37" s="29">
        <f t="shared" si="3"/>
        <v>11758227.375</v>
      </c>
      <c r="D37" s="29"/>
      <c r="E37" s="28">
        <f t="shared" si="0"/>
        <v>12432527.689866403</v>
      </c>
      <c r="F37" s="30">
        <f t="shared" si="1"/>
        <v>0.94424474996895402</v>
      </c>
      <c r="G37" s="28"/>
      <c r="H37" s="216">
        <f t="shared" ref="H37" si="25">E37*$G$13</f>
        <v>12931200.61542117</v>
      </c>
      <c r="I37" s="28"/>
    </row>
    <row r="38" spans="1:9" ht="16.5" thickBot="1">
      <c r="A38" s="3">
        <v>37</v>
      </c>
      <c r="B38" s="19">
        <v>11558434</v>
      </c>
      <c r="C38" s="29">
        <f t="shared" si="3"/>
        <v>11741479.875</v>
      </c>
      <c r="D38" s="29"/>
      <c r="E38" s="28">
        <f t="shared" si="0"/>
        <v>12456922.818466939</v>
      </c>
      <c r="F38" s="30">
        <f t="shared" si="1"/>
        <v>0.92787232998385749</v>
      </c>
      <c r="G38" s="28"/>
      <c r="H38" s="216">
        <f t="shared" ref="H38" si="26">E38*$G$2</f>
        <v>11980710.986292327</v>
      </c>
      <c r="I38" s="28"/>
    </row>
    <row r="39" spans="1:9" ht="16.5" thickBot="1">
      <c r="A39" s="3">
        <v>38</v>
      </c>
      <c r="B39" s="15">
        <v>11876002</v>
      </c>
      <c r="C39" s="29">
        <f t="shared" si="3"/>
        <v>11713698.125</v>
      </c>
      <c r="D39" s="29"/>
      <c r="E39" s="28">
        <f t="shared" si="0"/>
        <v>12481317.947067477</v>
      </c>
      <c r="F39" s="30">
        <f t="shared" si="1"/>
        <v>0.95150224121886928</v>
      </c>
      <c r="G39" s="28"/>
      <c r="H39" s="216">
        <f t="shared" ref="H39" si="27">E39*$G$3</f>
        <v>11833584.961154656</v>
      </c>
      <c r="I39" s="28"/>
    </row>
    <row r="40" spans="1:9" ht="16.5" thickBot="1">
      <c r="A40" s="3">
        <v>39</v>
      </c>
      <c r="B40" s="15">
        <v>11557051</v>
      </c>
      <c r="C40" s="29">
        <f t="shared" si="3"/>
        <v>11706245.916666666</v>
      </c>
      <c r="D40" s="29"/>
      <c r="E40" s="28">
        <f t="shared" si="0"/>
        <v>12505713.075668015</v>
      </c>
      <c r="F40" s="30">
        <f t="shared" si="1"/>
        <v>0.92414170468105516</v>
      </c>
      <c r="G40" s="28"/>
      <c r="H40" s="216">
        <f t="shared" ref="H40" si="28">E40*$G$4</f>
        <v>12540347.464190897</v>
      </c>
      <c r="I40" s="28"/>
    </row>
    <row r="41" spans="1:9" ht="16.5" thickBot="1">
      <c r="A41" s="3">
        <v>40</v>
      </c>
      <c r="B41" s="15">
        <v>11295081</v>
      </c>
      <c r="C41" s="29">
        <f t="shared" si="3"/>
        <v>11697219</v>
      </c>
      <c r="D41" s="29"/>
      <c r="E41" s="28">
        <f t="shared" si="0"/>
        <v>12530108.204268551</v>
      </c>
      <c r="F41" s="30">
        <f t="shared" si="1"/>
        <v>0.90143523231125633</v>
      </c>
      <c r="G41" s="28"/>
      <c r="H41" s="216">
        <f t="shared" ref="H41" si="29">E41*$G$5</f>
        <v>12465258.982329139</v>
      </c>
      <c r="I41" s="28"/>
    </row>
    <row r="42" spans="1:9" ht="16.5" thickBot="1">
      <c r="A42" s="3">
        <v>41</v>
      </c>
      <c r="B42" s="15">
        <v>10948582</v>
      </c>
      <c r="C42" s="29">
        <f t="shared" si="3"/>
        <v>11687396.125</v>
      </c>
      <c r="D42" s="29"/>
      <c r="E42" s="28">
        <f t="shared" si="0"/>
        <v>12554503.332869088</v>
      </c>
      <c r="F42" s="30">
        <f t="shared" si="1"/>
        <v>0.87208404105763326</v>
      </c>
      <c r="G42" s="28"/>
      <c r="H42" s="216">
        <f t="shared" ref="H42" si="30">E42*$G$6</f>
        <v>12175111.295070473</v>
      </c>
      <c r="I42" s="28"/>
    </row>
    <row r="43" spans="1:9" ht="16.5" thickBot="1">
      <c r="A43" s="3">
        <v>42</v>
      </c>
      <c r="B43" s="16">
        <v>11566245</v>
      </c>
      <c r="C43" s="29">
        <f t="shared" si="3"/>
        <v>11723591.041666666</v>
      </c>
      <c r="D43" s="29"/>
      <c r="E43" s="28">
        <f t="shared" si="0"/>
        <v>12578898.461469626</v>
      </c>
      <c r="F43" s="30">
        <f t="shared" si="1"/>
        <v>0.91949585533491018</v>
      </c>
      <c r="G43" s="28"/>
      <c r="H43" s="216">
        <f t="shared" ref="H43" si="31">E43*$G$7</f>
        <v>12512718.141359312</v>
      </c>
      <c r="I43" s="28"/>
    </row>
    <row r="44" spans="1:9" ht="16.5" thickBot="1">
      <c r="A44" s="3">
        <v>43</v>
      </c>
      <c r="B44" s="17">
        <v>12853998</v>
      </c>
      <c r="C44" s="29">
        <f t="shared" si="3"/>
        <v>11798054.333333334</v>
      </c>
      <c r="D44" s="29"/>
      <c r="E44" s="28">
        <f t="shared" si="0"/>
        <v>12603293.590070162</v>
      </c>
      <c r="F44" s="30">
        <f t="shared" si="1"/>
        <v>1.0198919757076326</v>
      </c>
      <c r="G44" s="29"/>
      <c r="H44" s="216">
        <f t="shared" ref="H44" si="32">E44*$G$8</f>
        <v>13976976.348207813</v>
      </c>
      <c r="I44" s="29"/>
    </row>
    <row r="45" spans="1:9" ht="16.5" thickBot="1">
      <c r="A45" s="3">
        <v>44</v>
      </c>
      <c r="B45" s="17">
        <v>12463097</v>
      </c>
      <c r="C45" s="29">
        <f t="shared" si="3"/>
        <v>11806088</v>
      </c>
      <c r="D45" s="29"/>
      <c r="E45" s="28">
        <f t="shared" si="0"/>
        <v>12627688.7186707</v>
      </c>
      <c r="F45" s="30">
        <f t="shared" si="1"/>
        <v>0.98696580804788592</v>
      </c>
      <c r="G45" s="29"/>
      <c r="H45" s="216">
        <f t="shared" ref="H45" si="33">E45*$G$9</f>
        <v>13689864.31241394</v>
      </c>
      <c r="I45" s="29"/>
    </row>
    <row r="46" spans="1:9" ht="16.5" thickBot="1">
      <c r="A46" s="3">
        <v>45</v>
      </c>
      <c r="B46" s="15">
        <v>11232306</v>
      </c>
      <c r="C46" s="29">
        <f t="shared" si="3"/>
        <v>11795872.125</v>
      </c>
      <c r="D46" s="29"/>
      <c r="E46" s="28">
        <f t="shared" si="0"/>
        <v>12652083.847271238</v>
      </c>
      <c r="F46" s="30">
        <f t="shared" si="1"/>
        <v>0.88778308265974293</v>
      </c>
      <c r="G46" s="28"/>
      <c r="H46" s="216">
        <f t="shared" ref="H46" si="34">E46*$G$10</f>
        <v>12190915.957766162</v>
      </c>
      <c r="I46" s="28"/>
    </row>
    <row r="47" spans="1:9" ht="16.5" thickBot="1">
      <c r="A47" s="3">
        <v>46</v>
      </c>
      <c r="B47" s="15">
        <v>11729458</v>
      </c>
      <c r="C47" s="29">
        <f t="shared" si="3"/>
        <v>11878955.916666666</v>
      </c>
      <c r="D47" s="29"/>
      <c r="E47" s="28">
        <f t="shared" si="0"/>
        <v>12676478.975871775</v>
      </c>
      <c r="F47" s="30">
        <f t="shared" si="1"/>
        <v>0.92529305829526309</v>
      </c>
      <c r="G47" s="28"/>
      <c r="H47" s="216">
        <f t="shared" ref="H47" si="35">E47*$G$11</f>
        <v>12988412.000611365</v>
      </c>
      <c r="I47" s="28"/>
    </row>
    <row r="48" spans="1:9" ht="16.5" thickBot="1">
      <c r="A48" s="3">
        <v>47</v>
      </c>
      <c r="B48" s="17">
        <v>11498843</v>
      </c>
      <c r="C48" s="29">
        <f t="shared" si="3"/>
        <v>12010626.125</v>
      </c>
      <c r="D48" s="29"/>
      <c r="E48" s="28">
        <f t="shared" si="0"/>
        <v>12700874.104472311</v>
      </c>
      <c r="F48" s="30">
        <f t="shared" si="1"/>
        <v>0.90535839544704688</v>
      </c>
      <c r="G48" s="29"/>
      <c r="H48" s="216">
        <f t="shared" ref="H48" si="36">E48*$G$12</f>
        <v>12628151.821180897</v>
      </c>
      <c r="I48" s="29"/>
    </row>
    <row r="49" spans="1:9" ht="16.5" thickBot="1">
      <c r="A49" s="5">
        <v>48</v>
      </c>
      <c r="B49" s="18">
        <v>12468642</v>
      </c>
      <c r="C49" s="29">
        <f t="shared" si="3"/>
        <v>12133089.291666666</v>
      </c>
      <c r="D49" s="29"/>
      <c r="E49" s="28">
        <f t="shared" si="0"/>
        <v>12725269.233072849</v>
      </c>
      <c r="F49" s="30">
        <f t="shared" si="1"/>
        <v>0.97983325709086944</v>
      </c>
      <c r="G49" s="28"/>
      <c r="H49" s="216">
        <f t="shared" ref="H49" si="37">E49*$G$13</f>
        <v>13235684.121760437</v>
      </c>
      <c r="I49" s="28"/>
    </row>
    <row r="50" spans="1:9" ht="16.5" thickBot="1">
      <c r="A50" s="3">
        <v>49</v>
      </c>
      <c r="B50" s="19">
        <v>12616260</v>
      </c>
      <c r="C50" s="29">
        <f t="shared" si="3"/>
        <v>12239903.958333334</v>
      </c>
      <c r="D50" s="29"/>
      <c r="E50" s="28">
        <f t="shared" si="0"/>
        <v>12749664.361673385</v>
      </c>
      <c r="F50" s="30">
        <f t="shared" si="1"/>
        <v>0.98953663736635999</v>
      </c>
      <c r="G50" s="28"/>
      <c r="H50" s="216">
        <f t="shared" ref="H50" si="38">E50*$G$2</f>
        <v>12262261.403995667</v>
      </c>
      <c r="I50" s="28"/>
    </row>
    <row r="51" spans="1:9" ht="16.5" thickBot="1">
      <c r="A51" s="3">
        <v>50</v>
      </c>
      <c r="B51" s="15">
        <v>11010984</v>
      </c>
      <c r="C51" s="29">
        <f t="shared" si="3"/>
        <v>12358725.458333334</v>
      </c>
      <c r="D51" s="29"/>
      <c r="E51" s="28">
        <f t="shared" si="0"/>
        <v>12774059.490273923</v>
      </c>
      <c r="F51" s="30">
        <f t="shared" si="1"/>
        <v>0.86198001570164007</v>
      </c>
      <c r="G51" s="28"/>
      <c r="H51" s="216">
        <f t="shared" ref="H51" si="39">E51*$G$3</f>
        <v>12111134.330370663</v>
      </c>
      <c r="I51" s="28"/>
    </row>
    <row r="52" spans="1:9" ht="16.5" thickBot="1">
      <c r="A52" s="3">
        <v>51</v>
      </c>
      <c r="B52" s="15">
        <v>12176888</v>
      </c>
      <c r="C52" s="29">
        <f t="shared" si="3"/>
        <v>12466919.666666666</v>
      </c>
      <c r="D52" s="29"/>
      <c r="E52" s="28">
        <f t="shared" si="0"/>
        <v>12798454.61887446</v>
      </c>
      <c r="F52" s="30">
        <f t="shared" si="1"/>
        <v>0.95143424441589941</v>
      </c>
      <c r="G52" s="28"/>
      <c r="H52" s="216">
        <f t="shared" ref="H52" si="40">E52*$G$4</f>
        <v>12833899.750797806</v>
      </c>
      <c r="I52" s="28"/>
    </row>
    <row r="53" spans="1:9" ht="16.5" thickBot="1">
      <c r="A53" s="3">
        <v>52</v>
      </c>
      <c r="B53" s="15">
        <v>12669255</v>
      </c>
      <c r="C53" s="29">
        <f t="shared" si="3"/>
        <v>12611949.875</v>
      </c>
      <c r="D53" s="29"/>
      <c r="E53" s="28">
        <f t="shared" si="0"/>
        <v>12822849.747474998</v>
      </c>
      <c r="F53" s="30">
        <f t="shared" si="1"/>
        <v>0.98802179308813598</v>
      </c>
      <c r="G53" s="28"/>
      <c r="H53" s="216">
        <f t="shared" ref="H53" si="41">E53*$G$5</f>
        <v>12756485.449927555</v>
      </c>
      <c r="I53" s="28"/>
    </row>
    <row r="54" spans="1:9" ht="16.5" thickBot="1">
      <c r="A54" s="3">
        <v>53</v>
      </c>
      <c r="B54" s="15">
        <v>12734493</v>
      </c>
      <c r="C54" s="29">
        <f t="shared" si="3"/>
        <v>12788333.083333334</v>
      </c>
      <c r="D54" s="29"/>
      <c r="E54" s="28">
        <f t="shared" si="0"/>
        <v>12847244.876075534</v>
      </c>
      <c r="F54" s="30">
        <f t="shared" si="1"/>
        <v>0.99122365322968942</v>
      </c>
      <c r="G54" s="28"/>
      <c r="H54" s="216">
        <f t="shared" ref="H54" si="42">E54*$G$6</f>
        <v>12459006.306663468</v>
      </c>
      <c r="I54" s="28"/>
    </row>
    <row r="55" spans="1:9" ht="16.5" thickBot="1">
      <c r="A55" s="3">
        <v>54</v>
      </c>
      <c r="B55" s="16">
        <v>12719450</v>
      </c>
      <c r="C55" s="29">
        <f t="shared" si="3"/>
        <v>12939618.458333334</v>
      </c>
      <c r="D55" s="29"/>
      <c r="E55" s="28">
        <f t="shared" si="0"/>
        <v>12871640.004676072</v>
      </c>
      <c r="F55" s="30">
        <f t="shared" si="1"/>
        <v>0.9881763314837283</v>
      </c>
      <c r="G55" s="28"/>
      <c r="H55" s="216">
        <f t="shared" ref="H55" si="43">E55*$G$7</f>
        <v>12803919.507649763</v>
      </c>
      <c r="I55" s="28"/>
    </row>
    <row r="56" spans="1:9" ht="16.5" thickBot="1">
      <c r="A56" s="3">
        <v>55</v>
      </c>
      <c r="B56" s="17">
        <v>14264345</v>
      </c>
      <c r="C56" s="29">
        <f t="shared" si="3"/>
        <v>13013755.75</v>
      </c>
      <c r="D56" s="29"/>
      <c r="E56" s="28">
        <f t="shared" si="0"/>
        <v>12896035.13327661</v>
      </c>
      <c r="F56" s="30">
        <f t="shared" si="1"/>
        <v>1.1061031435307305</v>
      </c>
      <c r="G56" s="29"/>
      <c r="H56" s="216">
        <f t="shared" ref="H56" si="44">E56*$G$8</f>
        <v>14301624.948694125</v>
      </c>
      <c r="I56" s="29"/>
    </row>
    <row r="57" spans="1:9" ht="16.5" thickBot="1">
      <c r="A57" s="3">
        <v>56</v>
      </c>
      <c r="B57" s="17">
        <v>13904466</v>
      </c>
      <c r="C57" s="29">
        <f t="shared" si="3"/>
        <v>13104580.541666666</v>
      </c>
      <c r="D57" s="29"/>
      <c r="E57" s="28">
        <f t="shared" si="0"/>
        <v>12920430.261877146</v>
      </c>
      <c r="F57" s="30">
        <f t="shared" si="1"/>
        <v>1.0761612204994704</v>
      </c>
      <c r="G57" s="29"/>
      <c r="H57" s="216">
        <f t="shared" ref="H57" si="45">E57*$G$9</f>
        <v>14007229.753896313</v>
      </c>
      <c r="I57" s="29"/>
    </row>
    <row r="58" spans="1:9" ht="16.5" thickBot="1">
      <c r="A58" s="3">
        <v>57</v>
      </c>
      <c r="B58" s="15">
        <v>12387598</v>
      </c>
      <c r="C58" s="29">
        <f t="shared" si="3"/>
        <v>13262684.833333334</v>
      </c>
      <c r="D58" s="29"/>
      <c r="E58" s="28">
        <f t="shared" si="0"/>
        <v>12944825.390477683</v>
      </c>
      <c r="F58" s="30">
        <f t="shared" si="1"/>
        <v>0.95695365725924864</v>
      </c>
      <c r="G58" s="28"/>
      <c r="H58" s="216">
        <f t="shared" ref="H58" si="46">E58*$G$10</f>
        <v>12472987.08483558</v>
      </c>
      <c r="I58" s="28"/>
    </row>
    <row r="59" spans="1:9" ht="16.5" thickBot="1">
      <c r="A59" s="3">
        <v>58</v>
      </c>
      <c r="B59" s="15">
        <v>14054891</v>
      </c>
      <c r="C59" s="29">
        <f t="shared" si="3"/>
        <v>13390196.25</v>
      </c>
      <c r="D59" s="29"/>
      <c r="E59" s="28">
        <f t="shared" si="0"/>
        <v>12969220.519078221</v>
      </c>
      <c r="F59" s="30">
        <f t="shared" si="1"/>
        <v>1.0837113132068898</v>
      </c>
      <c r="G59" s="28"/>
      <c r="H59" s="216">
        <f t="shared" ref="H59" si="47">E59*$G$11</f>
        <v>13288357.10209398</v>
      </c>
      <c r="I59" s="28"/>
    </row>
    <row r="60" spans="1:9" ht="16.5" thickBot="1">
      <c r="A60" s="3">
        <v>59</v>
      </c>
      <c r="B60" s="17">
        <v>13406607</v>
      </c>
      <c r="C60" s="29">
        <f t="shared" si="3"/>
        <v>13467877.708333334</v>
      </c>
      <c r="D60" s="29"/>
      <c r="E60" s="28">
        <f t="shared" si="0"/>
        <v>12993615.647678757</v>
      </c>
      <c r="F60" s="30">
        <f t="shared" si="1"/>
        <v>1.0317841748993877</v>
      </c>
      <c r="G60" s="29"/>
      <c r="H60" s="216">
        <f t="shared" ref="H60" si="48">E60*$G$12</f>
        <v>12919217.193656014</v>
      </c>
      <c r="I60" s="29"/>
    </row>
    <row r="61" spans="1:9" ht="16.5" thickBot="1">
      <c r="A61" s="5">
        <v>60</v>
      </c>
      <c r="B61" s="18">
        <v>14191727</v>
      </c>
      <c r="C61" s="29">
        <f t="shared" si="3"/>
        <v>13544274.583333334</v>
      </c>
      <c r="D61" s="29"/>
      <c r="E61" s="28">
        <f t="shared" si="0"/>
        <v>13018010.776279295</v>
      </c>
      <c r="F61" s="30">
        <f t="shared" si="1"/>
        <v>1.0901609503857062</v>
      </c>
      <c r="G61" s="28"/>
      <c r="H61" s="216">
        <f t="shared" ref="H61" si="49">E61*$G$13</f>
        <v>13540167.628099702</v>
      </c>
      <c r="I61" s="28"/>
    </row>
    <row r="62" spans="1:9" ht="16.5" thickBot="1">
      <c r="A62" s="3">
        <v>61</v>
      </c>
      <c r="B62" s="19">
        <v>12672470</v>
      </c>
      <c r="C62" s="29">
        <f t="shared" si="3"/>
        <v>13664597.416666666</v>
      </c>
      <c r="D62" s="29"/>
      <c r="E62" s="28">
        <f t="shared" si="0"/>
        <v>13042405.904879833</v>
      </c>
      <c r="F62" s="30">
        <f t="shared" si="1"/>
        <v>0.97163591536884919</v>
      </c>
      <c r="G62" s="28"/>
      <c r="H62" s="216">
        <f t="shared" ref="H62" si="50">E62*$G$2</f>
        <v>12543811.82169901</v>
      </c>
      <c r="I62" s="28"/>
    </row>
    <row r="63" spans="1:9" ht="16.5" thickBot="1">
      <c r="A63" s="3">
        <v>62</v>
      </c>
      <c r="B63" s="15">
        <v>13134569</v>
      </c>
      <c r="C63" s="29">
        <f t="shared" si="3"/>
        <v>13785860.458333334</v>
      </c>
      <c r="D63" s="29"/>
      <c r="E63" s="28">
        <f t="shared" si="0"/>
        <v>13066801.033480369</v>
      </c>
      <c r="F63" s="30">
        <f t="shared" si="1"/>
        <v>1.0051862706370132</v>
      </c>
      <c r="G63" s="28"/>
      <c r="H63" s="216">
        <f t="shared" ref="H63" si="51">E63*$G$3</f>
        <v>12388683.699586671</v>
      </c>
      <c r="I63" s="28"/>
    </row>
    <row r="64" spans="1:9" ht="16.5" thickBot="1">
      <c r="A64" s="3">
        <v>63</v>
      </c>
      <c r="B64" s="15">
        <v>13847806</v>
      </c>
      <c r="C64" s="29">
        <f t="shared" si="3"/>
        <v>13921900.375</v>
      </c>
      <c r="D64" s="29"/>
      <c r="E64" s="28">
        <f t="shared" si="0"/>
        <v>13091196.162080906</v>
      </c>
      <c r="F64" s="30">
        <f t="shared" si="1"/>
        <v>1.0577953174447603</v>
      </c>
      <c r="G64" s="28"/>
      <c r="H64" s="216">
        <f t="shared" ref="H64" si="52">E64*$G$4</f>
        <v>13127452.037404718</v>
      </c>
      <c r="I64" s="28"/>
    </row>
    <row r="65" spans="1:9" ht="16.5" thickBot="1">
      <c r="A65" s="3">
        <v>64</v>
      </c>
      <c r="B65" s="15">
        <v>14058611</v>
      </c>
      <c r="C65" s="29">
        <f t="shared" si="3"/>
        <v>14030082.5</v>
      </c>
      <c r="D65" s="29"/>
      <c r="E65" s="28">
        <f t="shared" si="0"/>
        <v>13115591.290681444</v>
      </c>
      <c r="F65" s="30">
        <f t="shared" si="1"/>
        <v>1.0719006629909675</v>
      </c>
      <c r="G65" s="28"/>
      <c r="H65" s="216">
        <f t="shared" ref="H65" si="53">E65*$G$5</f>
        <v>13047711.917525969</v>
      </c>
      <c r="I65" s="28"/>
    </row>
    <row r="66" spans="1:9" ht="16.5" thickBot="1">
      <c r="A66" s="3">
        <v>65</v>
      </c>
      <c r="B66" s="15">
        <v>13209492</v>
      </c>
      <c r="C66" s="29">
        <f t="shared" si="3"/>
        <v>14104638.875</v>
      </c>
      <c r="D66" s="29"/>
      <c r="E66" s="28">
        <f t="shared" si="0"/>
        <v>13139986.41928198</v>
      </c>
      <c r="F66" s="30">
        <f t="shared" si="1"/>
        <v>1.0052896234821085</v>
      </c>
      <c r="G66" s="28"/>
      <c r="H66" s="216">
        <f t="shared" ref="H66" si="54">E66*$G$6</f>
        <v>12742901.318256464</v>
      </c>
      <c r="I66" s="28"/>
    </row>
    <row r="67" spans="1:9" ht="16.5" thickBot="1">
      <c r="A67" s="3">
        <v>66</v>
      </c>
      <c r="B67" s="16">
        <v>14077976</v>
      </c>
      <c r="C67" s="29">
        <f t="shared" si="3"/>
        <v>14193640.458333334</v>
      </c>
      <c r="D67" s="29"/>
      <c r="E67" s="28">
        <f t="shared" ref="E67:E85" si="55">$K$17+$K$18*A67</f>
        <v>13164381.547882518</v>
      </c>
      <c r="F67" s="30">
        <f t="shared" ref="F67:F73" si="56">B67/E67</f>
        <v>1.069398964835111</v>
      </c>
      <c r="G67" s="28"/>
      <c r="H67" s="216">
        <f t="shared" ref="H67" si="57">E67*$G$7</f>
        <v>13095120.873940215</v>
      </c>
      <c r="I67" s="28"/>
    </row>
    <row r="68" spans="1:9" ht="16.5" thickBot="1">
      <c r="A68" s="3">
        <v>67</v>
      </c>
      <c r="B68" s="17">
        <v>15793567</v>
      </c>
      <c r="C68" s="29"/>
      <c r="D68" s="29"/>
      <c r="E68" s="28">
        <f t="shared" si="55"/>
        <v>13188776.676483056</v>
      </c>
      <c r="F68" s="30">
        <f t="shared" si="56"/>
        <v>1.1975005254400548</v>
      </c>
      <c r="G68" s="29"/>
      <c r="H68" s="216">
        <f t="shared" ref="H68" si="58">E68*$G$8</f>
        <v>14626273.549180433</v>
      </c>
      <c r="I68" s="29"/>
    </row>
    <row r="69" spans="1:9" ht="16.5" thickBot="1">
      <c r="A69" s="3">
        <v>68</v>
      </c>
      <c r="B69" s="17">
        <v>15285557</v>
      </c>
      <c r="C69" s="29"/>
      <c r="D69" s="29"/>
      <c r="E69" s="28">
        <f t="shared" si="55"/>
        <v>13213171.805083591</v>
      </c>
      <c r="F69" s="30">
        <f t="shared" si="56"/>
        <v>1.1568423710436495</v>
      </c>
      <c r="G69" s="29"/>
      <c r="H69" s="216">
        <f t="shared" ref="H69" si="59">E69*$G$9</f>
        <v>14324595.195378685</v>
      </c>
      <c r="I69" s="29"/>
    </row>
    <row r="70" spans="1:9" ht="16.5" thickBot="1">
      <c r="A70" s="3">
        <v>69</v>
      </c>
      <c r="B70" s="15">
        <v>14271465</v>
      </c>
      <c r="C70" s="28"/>
      <c r="D70" s="28"/>
      <c r="E70" s="28">
        <f t="shared" si="55"/>
        <v>13237566.933684129</v>
      </c>
      <c r="F70" s="30">
        <f t="shared" si="56"/>
        <v>1.0781033305814702</v>
      </c>
      <c r="G70" s="28"/>
      <c r="H70" s="216">
        <f t="shared" ref="H70" si="60">E70*$G$10</f>
        <v>12755058.211904995</v>
      </c>
      <c r="I70" s="28"/>
    </row>
    <row r="71" spans="1:9" ht="16.5" thickBot="1">
      <c r="A71" s="3">
        <v>70</v>
      </c>
      <c r="B71" s="15">
        <v>14767395</v>
      </c>
      <c r="C71" s="28"/>
      <c r="D71" s="28"/>
      <c r="E71" s="28">
        <f t="shared" si="55"/>
        <v>13261962.062284667</v>
      </c>
      <c r="F71" s="30">
        <f t="shared" si="56"/>
        <v>1.1135150990965803</v>
      </c>
      <c r="G71" s="28"/>
      <c r="H71" s="216">
        <f t="shared" ref="H71" si="61">E71*$G$11</f>
        <v>13588302.203576595</v>
      </c>
      <c r="I71" s="28"/>
    </row>
    <row r="72" spans="1:9" ht="16.5" thickBot="1">
      <c r="A72" s="3">
        <v>71</v>
      </c>
      <c r="B72" s="17">
        <v>14483456</v>
      </c>
      <c r="C72" s="29"/>
      <c r="D72" s="29"/>
      <c r="E72" s="28">
        <f t="shared" si="55"/>
        <v>13286357.190885205</v>
      </c>
      <c r="F72" s="30">
        <f t="shared" si="56"/>
        <v>1.0900998514428046</v>
      </c>
      <c r="G72" s="29"/>
      <c r="H72" s="216">
        <f t="shared" ref="H72" si="62">E72*$G$12</f>
        <v>13210282.566131132</v>
      </c>
      <c r="I72" s="29"/>
    </row>
    <row r="73" spans="1:9" ht="16.5" thickBot="1">
      <c r="A73" s="5">
        <v>72</v>
      </c>
      <c r="B73" s="18">
        <v>15250916</v>
      </c>
      <c r="C73" s="28"/>
      <c r="D73" s="28"/>
      <c r="E73" s="28">
        <f t="shared" si="55"/>
        <v>13310752.319485741</v>
      </c>
      <c r="F73" s="30">
        <f t="shared" si="56"/>
        <v>1.1457591302088939</v>
      </c>
      <c r="G73" s="28"/>
      <c r="H73" s="216">
        <f>E73*$G$13</f>
        <v>13844651.134438969</v>
      </c>
      <c r="I73" s="28"/>
    </row>
    <row r="74" spans="1:9" ht="16.5" thickBot="1">
      <c r="A74" s="3">
        <v>73</v>
      </c>
      <c r="E74" s="28">
        <f t="shared" si="55"/>
        <v>13335147.448086279</v>
      </c>
      <c r="H74" s="217">
        <f>E74*$G$2</f>
        <v>12825362.23940235</v>
      </c>
      <c r="I74" t="s">
        <v>51</v>
      </c>
    </row>
    <row r="75" spans="1:9" ht="16.5" thickBot="1">
      <c r="A75" s="3">
        <v>74</v>
      </c>
      <c r="E75" s="28">
        <f t="shared" si="55"/>
        <v>13359542.576686816</v>
      </c>
      <c r="H75" s="217">
        <f t="shared" ref="H75" si="63">E75*$G$3</f>
        <v>12666233.068802679</v>
      </c>
    </row>
    <row r="76" spans="1:9" ht="16.5" thickBot="1">
      <c r="A76" s="3">
        <v>75</v>
      </c>
      <c r="E76" s="28">
        <f t="shared" si="55"/>
        <v>13383937.705287352</v>
      </c>
      <c r="H76" s="217">
        <f t="shared" ref="H76" si="64">E76*$G$4</f>
        <v>13421004.324011628</v>
      </c>
    </row>
    <row r="77" spans="1:9" ht="16.5" thickBot="1">
      <c r="A77" s="3">
        <v>76</v>
      </c>
      <c r="E77" s="28">
        <f t="shared" si="55"/>
        <v>13408332.83388789</v>
      </c>
      <c r="H77" s="217">
        <f t="shared" ref="H77" si="65">E77*$G$5</f>
        <v>13338938.385124383</v>
      </c>
    </row>
    <row r="78" spans="1:9" ht="16.5" thickBot="1">
      <c r="A78" s="3">
        <v>77</v>
      </c>
      <c r="E78" s="28">
        <f t="shared" si="55"/>
        <v>13432727.962488428</v>
      </c>
      <c r="H78" s="217">
        <f t="shared" ref="H78" si="66">E78*$G$6</f>
        <v>13026796.329849459</v>
      </c>
    </row>
    <row r="79" spans="1:9" ht="16.5" thickBot="1">
      <c r="A79" s="3">
        <v>78</v>
      </c>
      <c r="E79" s="28">
        <f t="shared" si="55"/>
        <v>13457123.091088964</v>
      </c>
      <c r="H79" s="217">
        <f t="shared" ref="H79" si="67">E79*$G$7</f>
        <v>13386322.240230666</v>
      </c>
    </row>
    <row r="80" spans="1:9" ht="16.5" thickBot="1">
      <c r="A80" s="3">
        <v>79</v>
      </c>
      <c r="E80" s="28">
        <f>$K$17+$K$18*A80</f>
        <v>13481518.219689501</v>
      </c>
      <c r="H80" s="217">
        <f t="shared" ref="H80" si="68">E80*$G$8</f>
        <v>14950922.149666741</v>
      </c>
    </row>
    <row r="81" spans="1:8" ht="16.5" thickBot="1">
      <c r="A81" s="3">
        <v>80</v>
      </c>
      <c r="E81" s="28">
        <f t="shared" si="55"/>
        <v>13505913.348290039</v>
      </c>
      <c r="H81" s="217">
        <f t="shared" ref="H81" si="69">E81*$G$9</f>
        <v>14641960.63686106</v>
      </c>
    </row>
    <row r="82" spans="1:8" ht="16.5" thickBot="1">
      <c r="A82" s="3">
        <v>81</v>
      </c>
      <c r="E82" s="28">
        <f t="shared" si="55"/>
        <v>13530308.476890575</v>
      </c>
      <c r="H82" s="217">
        <f t="shared" ref="H82" si="70">E82*$G$10</f>
        <v>13037129.338974411</v>
      </c>
    </row>
    <row r="83" spans="1:8" ht="16.5" thickBot="1">
      <c r="A83" s="3">
        <v>82</v>
      </c>
      <c r="E83" s="28">
        <f t="shared" si="55"/>
        <v>13554703.605491113</v>
      </c>
      <c r="H83" s="217">
        <f t="shared" ref="H83" si="71">E83*$G$11</f>
        <v>13888247.305059209</v>
      </c>
    </row>
    <row r="84" spans="1:8" ht="16.5" thickBot="1">
      <c r="A84" s="3">
        <v>83</v>
      </c>
      <c r="E84" s="28">
        <f t="shared" si="55"/>
        <v>13579098.734091651</v>
      </c>
      <c r="H84" s="217">
        <f>E84*$G$12</f>
        <v>13501347.938606247</v>
      </c>
    </row>
    <row r="85" spans="1:8" ht="16.5" thickBot="1">
      <c r="A85" s="5">
        <v>84</v>
      </c>
      <c r="E85" s="28">
        <f t="shared" si="55"/>
        <v>13603493.862692187</v>
      </c>
      <c r="H85" s="217">
        <f>E85*$G$13</f>
        <v>14149134.640778234</v>
      </c>
    </row>
  </sheetData>
  <phoneticPr fontId="1" type="noConversion"/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8D1483-C150-4B75-B206-9EF8BAF74F0B}">
  <dimension ref="A1:P73"/>
  <sheetViews>
    <sheetView zoomScale="62" zoomScaleNormal="100" workbookViewId="0">
      <selection activeCell="K2" sqref="K2:L8"/>
    </sheetView>
  </sheetViews>
  <sheetFormatPr defaultRowHeight="15.75"/>
  <cols>
    <col min="1" max="1" width="9.06640625" style="1"/>
    <col min="2" max="2" width="11.86328125" style="1" customWidth="1"/>
    <col min="3" max="3" width="11.796875" style="1" customWidth="1"/>
    <col min="4" max="4" width="15" style="1" customWidth="1"/>
    <col min="5" max="5" width="12.59765625" style="1" customWidth="1"/>
    <col min="6" max="6" width="7.3984375" style="1" customWidth="1"/>
    <col min="7" max="7" width="12.59765625" style="1" customWidth="1"/>
    <col min="8" max="8" width="8.9296875" style="1" customWidth="1"/>
    <col min="9" max="9" width="10.33203125" style="1" customWidth="1"/>
    <col min="10" max="11" width="9.06640625" style="1"/>
    <col min="12" max="12" width="14.59765625" style="1" customWidth="1"/>
    <col min="13" max="13" width="12.1328125" style="1" bestFit="1" customWidth="1"/>
    <col min="14" max="16384" width="9.06640625" style="1"/>
  </cols>
  <sheetData>
    <row r="1" spans="1:16" ht="31.9" thickBot="1">
      <c r="A1" s="2" t="s">
        <v>0</v>
      </c>
      <c r="B1" s="10" t="s">
        <v>3</v>
      </c>
      <c r="C1" s="10" t="s">
        <v>36</v>
      </c>
      <c r="D1" s="10" t="s">
        <v>38</v>
      </c>
      <c r="E1" s="103" t="s">
        <v>39</v>
      </c>
      <c r="F1" s="103" t="s">
        <v>40</v>
      </c>
      <c r="G1" s="103" t="s">
        <v>41</v>
      </c>
      <c r="H1" s="10" t="s">
        <v>42</v>
      </c>
      <c r="I1" s="10" t="s">
        <v>43</v>
      </c>
    </row>
    <row r="2" spans="1:16" ht="16.5" thickTop="1" thickBot="1">
      <c r="A2" s="3">
        <v>1</v>
      </c>
      <c r="B2" s="48">
        <v>10564531</v>
      </c>
      <c r="C2" s="49">
        <v>11136059.733182307</v>
      </c>
      <c r="D2" s="31">
        <f>C2-B2</f>
        <v>571528.73318230733</v>
      </c>
      <c r="E2" s="32">
        <f>SUMSQ($D$2:D2)/A2</f>
        <v>326645092852.97302</v>
      </c>
      <c r="F2" s="33" cm="1">
        <f t="array" ref="F2">AVERAGE(ABS($D$2:D2)/$B$2:B2)</f>
        <v>5.4098826836923221E-2</v>
      </c>
      <c r="G2" s="43" cm="1">
        <f t="array" ref="G2">AVERAGE(ABS($D$2:D2))</f>
        <v>571528.73318230733</v>
      </c>
      <c r="H2" s="36">
        <f>SUM($D$2:D2)</f>
        <v>571528.73318230733</v>
      </c>
      <c r="I2" s="34">
        <f>H2/G2</f>
        <v>1</v>
      </c>
      <c r="K2" s="42" t="s">
        <v>44</v>
      </c>
      <c r="L2" s="32">
        <f>E73</f>
        <v>535017498823.76782</v>
      </c>
      <c r="M2" s="35"/>
      <c r="N2" s="33"/>
      <c r="O2" s="33"/>
    </row>
    <row r="3" spans="1:16" ht="16.149999999999999" thickBot="1">
      <c r="A3" s="3">
        <v>2</v>
      </c>
      <c r="B3" s="48">
        <v>10754359</v>
      </c>
      <c r="C3" s="49">
        <v>11000936.853506634</v>
      </c>
      <c r="D3" s="31">
        <f t="shared" ref="D3:D66" si="0">C3-B3</f>
        <v>246577.85350663401</v>
      </c>
      <c r="E3" s="32">
        <f>SUMSQ($D$2:D3)/A3</f>
        <v>193722865346.45605</v>
      </c>
      <c r="F3" s="33" cm="1">
        <f t="array" ref="F3">AVERAGE(ABS($D$2:D3)/$B$2:B3)</f>
        <v>3.8513502236150979E-2</v>
      </c>
      <c r="G3" s="43" cm="1">
        <f t="array" ref="G3">AVERAGE(ABS($D$2:D3))</f>
        <v>409053.29334447067</v>
      </c>
      <c r="H3" s="36">
        <f>SUM($D$2:D3)</f>
        <v>818106.58668894134</v>
      </c>
      <c r="I3" s="34">
        <f t="shared" ref="I3:I66" si="1">H3/G3</f>
        <v>2</v>
      </c>
      <c r="K3" s="42" t="s">
        <v>45</v>
      </c>
      <c r="L3" s="183">
        <f>F73</f>
        <v>4.7793768410358324E-2</v>
      </c>
      <c r="M3" s="1" t="s">
        <v>48</v>
      </c>
    </row>
    <row r="4" spans="1:16" ht="16.149999999999999" thickBot="1">
      <c r="A4" s="3">
        <v>3</v>
      </c>
      <c r="B4" s="48">
        <v>11703372</v>
      </c>
      <c r="C4" s="49">
        <v>11659690.604370164</v>
      </c>
      <c r="D4" s="31">
        <f t="shared" si="0"/>
        <v>-43681.395629836246</v>
      </c>
      <c r="E4" s="32">
        <f>SUMSQ($D$2:D4)/A4</f>
        <v>129784598339.02747</v>
      </c>
      <c r="F4" s="33" cm="1">
        <f t="array" ref="F4">AVERAGE(ABS($D$2:D4)/$B$2:B4)</f>
        <v>2.6919793800021904E-2</v>
      </c>
      <c r="G4" s="43" cm="1">
        <f t="array" ref="G4">AVERAGE(ABS($D$2:D4))</f>
        <v>287262.66077292588</v>
      </c>
      <c r="H4" s="36">
        <f>SUM($D$2:D4)</f>
        <v>774425.1910591051</v>
      </c>
      <c r="I4" s="34">
        <f t="shared" si="1"/>
        <v>2.6958783608541079</v>
      </c>
      <c r="K4" s="42" t="s">
        <v>46</v>
      </c>
      <c r="L4" s="46">
        <f>G73</f>
        <v>601843.22867279756</v>
      </c>
      <c r="N4" s="33"/>
      <c r="O4" s="33"/>
    </row>
    <row r="5" spans="1:16" ht="16.149999999999999" thickBot="1">
      <c r="A5" s="3">
        <v>4</v>
      </c>
      <c r="B5" s="48">
        <v>11446799</v>
      </c>
      <c r="C5" s="49">
        <v>11591579.579533895</v>
      </c>
      <c r="D5" s="31">
        <f t="shared" si="0"/>
        <v>144780.57953389548</v>
      </c>
      <c r="E5" s="32">
        <f>SUMSQ($D$2:D5)/A5</f>
        <v>102578802806.81326</v>
      </c>
      <c r="F5" s="33" cm="1">
        <f t="array" ref="F5">AVERAGE(ABS($D$2:D5)/$B$2:B5)</f>
        <v>2.3351877362937583E-2</v>
      </c>
      <c r="G5" s="43" cm="1">
        <f t="array" ref="G5">AVERAGE(ABS($D$2:D5))</f>
        <v>251642.14046316827</v>
      </c>
      <c r="H5" s="36">
        <f>SUM($D$2:D5)</f>
        <v>919205.77059300058</v>
      </c>
      <c r="I5" s="34">
        <f t="shared" si="1"/>
        <v>3.6528292475223982</v>
      </c>
      <c r="K5" s="58" t="s">
        <v>50</v>
      </c>
      <c r="L5" s="46">
        <f>1.25*L4</f>
        <v>752304.03584099701</v>
      </c>
      <c r="N5" s="33"/>
      <c r="O5" s="33"/>
    </row>
    <row r="6" spans="1:16" ht="16.149999999999999" thickBot="1">
      <c r="A6" s="3">
        <v>5</v>
      </c>
      <c r="B6" s="48">
        <v>11059708</v>
      </c>
      <c r="C6" s="49">
        <v>11323426.260291489</v>
      </c>
      <c r="D6" s="31">
        <f t="shared" si="0"/>
        <v>263718.26029148884</v>
      </c>
      <c r="E6" s="32">
        <f>SUMSQ($D$2:D6)/A6</f>
        <v>95972506407.684494</v>
      </c>
      <c r="F6" s="33" cm="1">
        <f t="array" ref="F6">AVERAGE(ABS($D$2:D6)/$B$2:B6)</f>
        <v>2.3450493265013646E-2</v>
      </c>
      <c r="G6" s="43" cm="1">
        <f t="array" ref="G6">AVERAGE(ABS($D$2:D6))</f>
        <v>254057.36442883237</v>
      </c>
      <c r="H6" s="36">
        <f>SUM($D$2:D6)</f>
        <v>1182924.0308844894</v>
      </c>
      <c r="I6" s="34">
        <f t="shared" si="1"/>
        <v>4.6561296640383558</v>
      </c>
      <c r="K6" s="42" t="s">
        <v>47</v>
      </c>
      <c r="L6" s="45">
        <f>H73</f>
        <v>-478933.85100514069</v>
      </c>
      <c r="N6" s="33"/>
      <c r="O6" s="33"/>
    </row>
    <row r="7" spans="1:16" ht="16.149999999999999" thickBot="1">
      <c r="A7" s="3">
        <v>6</v>
      </c>
      <c r="B7" s="50">
        <v>11693245</v>
      </c>
      <c r="C7" s="49">
        <v>11639114.042487955</v>
      </c>
      <c r="D7" s="31">
        <f t="shared" si="0"/>
        <v>-54130.957512045279</v>
      </c>
      <c r="E7" s="32">
        <f>SUMSQ($D$2:D7)/A7</f>
        <v>80465448766.598892</v>
      </c>
      <c r="F7" s="33" cm="1">
        <f t="array" ref="F7">AVERAGE(ABS($D$2:D7)/$B$2:B7)</f>
        <v>2.0313619431636492E-2</v>
      </c>
      <c r="G7" s="43" cm="1">
        <f t="array" ref="G7">AVERAGE(ABS($D$2:D7))</f>
        <v>220736.29660936786</v>
      </c>
      <c r="H7" s="36">
        <f>SUM($D$2:D7)</f>
        <v>1128793.0733724441</v>
      </c>
      <c r="I7" s="34">
        <f t="shared" si="1"/>
        <v>5.1137628505657329</v>
      </c>
      <c r="K7" s="42" t="s">
        <v>87</v>
      </c>
      <c r="L7" s="34">
        <f>MAX(I2:I73)</f>
        <v>24.779846475483307</v>
      </c>
      <c r="M7" s="1" t="s">
        <v>49</v>
      </c>
    </row>
    <row r="8" spans="1:16" ht="16.149999999999999" thickBot="1">
      <c r="A8" s="3">
        <v>7</v>
      </c>
      <c r="B8" s="51">
        <v>12870356</v>
      </c>
      <c r="C8" s="49">
        <v>13003030.546748886</v>
      </c>
      <c r="D8" s="31">
        <f t="shared" si="0"/>
        <v>132674.54674888588</v>
      </c>
      <c r="E8" s="32">
        <f>SUMSQ($D$2:D8)/A8</f>
        <v>71485032564.945084</v>
      </c>
      <c r="F8" s="33" cm="1">
        <f t="array" ref="F8">AVERAGE(ABS($D$2:D8)/$B$2:B8)</f>
        <v>1.8884322004889841E-2</v>
      </c>
      <c r="G8" s="43" cm="1">
        <f t="array" ref="G8">AVERAGE(ABS($D$2:D8))</f>
        <v>208156.046629299</v>
      </c>
      <c r="H8" s="36">
        <f>SUM($D$2:D8)</f>
        <v>1261467.62012133</v>
      </c>
      <c r="I8" s="34">
        <f t="shared" si="1"/>
        <v>6.0602016638404592</v>
      </c>
      <c r="K8" s="42" t="s">
        <v>88</v>
      </c>
      <c r="L8" s="34">
        <f>MIN(I3:I74)</f>
        <v>-13.442721391180926</v>
      </c>
      <c r="M8" s="57"/>
      <c r="N8" s="57"/>
      <c r="O8" s="57"/>
    </row>
    <row r="9" spans="1:16" ht="16.5" thickBot="1">
      <c r="A9" s="3">
        <v>8</v>
      </c>
      <c r="B9" s="51">
        <v>13029532</v>
      </c>
      <c r="C9" s="49">
        <v>12737767.987966819</v>
      </c>
      <c r="D9" s="31">
        <f t="shared" si="0"/>
        <v>-291764.01203318126</v>
      </c>
      <c r="E9" s="32">
        <f>SUMSQ($D$2:D9)/A9</f>
        <v>73190183334.039246</v>
      </c>
      <c r="F9" s="33" cm="1">
        <f t="array" ref="F9">AVERAGE(ABS($D$2:D9)/$B$2:B9)</f>
        <v>1.9322846333432155E-2</v>
      </c>
      <c r="G9" s="43" cm="1">
        <f t="array" ref="G9">AVERAGE(ABS($D$2:D9))</f>
        <v>218607.04230478429</v>
      </c>
      <c r="H9" s="36">
        <f>SUM($D$2:D9)</f>
        <v>969703.60808814876</v>
      </c>
      <c r="I9" s="34">
        <f t="shared" si="1"/>
        <v>4.4358296872073204</v>
      </c>
      <c r="K9" s="57"/>
      <c r="L9" s="57"/>
      <c r="M9" s="57"/>
      <c r="N9" s="57"/>
      <c r="O9" s="57"/>
      <c r="P9"/>
    </row>
    <row r="10" spans="1:16" ht="16.5" thickBot="1">
      <c r="A10" s="3">
        <v>9</v>
      </c>
      <c r="B10" s="48">
        <v>11468525</v>
      </c>
      <c r="C10" s="49">
        <v>11344702.576557912</v>
      </c>
      <c r="D10" s="31">
        <f t="shared" si="0"/>
        <v>-123822.42344208807</v>
      </c>
      <c r="E10" s="32">
        <f>SUMSQ($D$2:D10)/A10</f>
        <v>66761495468.820641</v>
      </c>
      <c r="F10" s="33" cm="1">
        <f t="array" ref="F10">AVERAGE(ABS($D$2:D10)/$B$2:B10)</f>
        <v>1.8375498674377509E-2</v>
      </c>
      <c r="G10" s="43" cm="1">
        <f t="array" ref="G10">AVERAGE(ABS($D$2:D10))</f>
        <v>208075.41798670695</v>
      </c>
      <c r="H10" s="36">
        <f>SUM($D$2:D10)</f>
        <v>845881.18464606069</v>
      </c>
      <c r="I10" s="34">
        <f t="shared" si="1"/>
        <v>4.0652624554626655</v>
      </c>
      <c r="K10" s="57"/>
      <c r="L10" s="57"/>
      <c r="M10" s="57"/>
      <c r="N10" s="57"/>
      <c r="O10" s="57"/>
      <c r="P10"/>
    </row>
    <row r="11" spans="1:16" ht="16.5" thickBot="1">
      <c r="A11" s="3">
        <v>10</v>
      </c>
      <c r="B11" s="48">
        <v>11822554</v>
      </c>
      <c r="C11" s="49">
        <v>12088576.696163518</v>
      </c>
      <c r="D11" s="31">
        <f t="shared" si="0"/>
        <v>266022.69616351835</v>
      </c>
      <c r="E11" s="32">
        <f>SUMSQ($D$2:D11)/A11</f>
        <v>67162153409.349342</v>
      </c>
      <c r="F11" s="33" cm="1">
        <f t="array" ref="F11">AVERAGE(ABS($D$2:D11)/$B$2:B11)</f>
        <v>1.8788077638354005E-2</v>
      </c>
      <c r="G11" s="43" cm="1">
        <f t="array" ref="G11">AVERAGE(ABS($D$2:D11))</f>
        <v>213870.14580438807</v>
      </c>
      <c r="H11" s="36">
        <f>SUM($D$2:D11)</f>
        <v>1111903.880809579</v>
      </c>
      <c r="I11" s="34">
        <f t="shared" si="1"/>
        <v>5.1989672360655659</v>
      </c>
      <c r="K11" s="57"/>
      <c r="L11" s="57"/>
      <c r="M11" s="57"/>
      <c r="N11" s="57"/>
      <c r="O11" s="57"/>
      <c r="P11"/>
    </row>
    <row r="12" spans="1:16" ht="16.5" thickBot="1">
      <c r="A12" s="3">
        <v>11</v>
      </c>
      <c r="B12" s="51">
        <v>11858259</v>
      </c>
      <c r="C12" s="49">
        <v>11754955.70375555</v>
      </c>
      <c r="D12" s="31">
        <f t="shared" si="0"/>
        <v>-103303.29624444991</v>
      </c>
      <c r="E12" s="32">
        <f>SUMSQ($D$2:D12)/A12</f>
        <v>62026645918.951096</v>
      </c>
      <c r="F12" s="33" cm="1">
        <f t="array" ref="F12">AVERAGE(ABS($D$2:D12)/$B$2:B12)</f>
        <v>1.787202568515597E-2</v>
      </c>
      <c r="G12" s="43" cm="1">
        <f t="array" ref="G12">AVERAGE(ABS($D$2:D12))</f>
        <v>203818.61402621187</v>
      </c>
      <c r="H12" s="36">
        <f>SUM($D$2:D12)</f>
        <v>1008600.5845651291</v>
      </c>
      <c r="I12" s="34">
        <f t="shared" si="1"/>
        <v>4.9485204743636375</v>
      </c>
      <c r="K12" s="57"/>
      <c r="L12" s="57"/>
      <c r="M12" s="57"/>
      <c r="N12" s="57"/>
      <c r="O12" s="57"/>
      <c r="P12"/>
    </row>
    <row r="13" spans="1:16" ht="16.5" thickBot="1">
      <c r="A13" s="5">
        <v>12</v>
      </c>
      <c r="B13" s="52">
        <v>11980632</v>
      </c>
      <c r="C13" s="53">
        <v>12322233.602742637</v>
      </c>
      <c r="D13" s="47">
        <f t="shared" si="0"/>
        <v>341601.60274263658</v>
      </c>
      <c r="E13" s="37">
        <f>SUMSQ($D$2:D13)/A13</f>
        <v>66582063342.066681</v>
      </c>
      <c r="F13" s="38" cm="1">
        <f t="array" ref="F13">AVERAGE(ABS($D$2:D13)/$B$2:B13)</f>
        <v>1.8758758538051618E-2</v>
      </c>
      <c r="G13" s="44" cm="1">
        <f t="array" ref="G13">AVERAGE(ABS($D$2:D13))</f>
        <v>215300.52975258059</v>
      </c>
      <c r="H13" s="39">
        <f>SUM($D$2:D13)</f>
        <v>1350202.1873077657</v>
      </c>
      <c r="I13" s="40">
        <f t="shared" si="1"/>
        <v>6.2712441481653256</v>
      </c>
      <c r="K13" s="57"/>
      <c r="L13" s="57"/>
      <c r="M13" s="57"/>
      <c r="N13" s="57"/>
      <c r="O13" s="57"/>
      <c r="P13"/>
    </row>
    <row r="14" spans="1:16" ht="16.149999999999999" thickBot="1">
      <c r="A14" s="3">
        <v>13</v>
      </c>
      <c r="B14" s="48">
        <v>12044641</v>
      </c>
      <c r="C14" s="49">
        <v>11417610.150885647</v>
      </c>
      <c r="D14" s="31">
        <f t="shared" si="0"/>
        <v>-627030.84911435284</v>
      </c>
      <c r="E14" s="32">
        <f>SUMSQ($D$2:D14)/A14</f>
        <v>91704034295.835876</v>
      </c>
      <c r="F14" s="33" cm="1">
        <f t="array" ref="F14">AVERAGE(ABS($D$2:D14)/$B$2:B14)</f>
        <v>2.1320308441753994E-2</v>
      </c>
      <c r="G14" s="43" cm="1">
        <f t="array" ref="G14">AVERAGE(ABS($D$2:D14))</f>
        <v>246972.09278040924</v>
      </c>
      <c r="H14" s="36">
        <f>SUM($D$2:D14)</f>
        <v>723171.33819341287</v>
      </c>
      <c r="I14" s="34">
        <f t="shared" si="1"/>
        <v>2.9281500191052259</v>
      </c>
      <c r="K14" s="57"/>
      <c r="L14" s="57"/>
      <c r="M14" s="57"/>
      <c r="N14" s="57"/>
      <c r="O14" s="57"/>
    </row>
    <row r="15" spans="1:16" ht="16.149999999999999" thickBot="1">
      <c r="A15" s="3">
        <v>14</v>
      </c>
      <c r="B15" s="48">
        <v>10570968</v>
      </c>
      <c r="C15" s="49">
        <v>11278486.222722642</v>
      </c>
      <c r="D15" s="31">
        <f t="shared" si="0"/>
        <v>707518.22272264212</v>
      </c>
      <c r="E15" s="32">
        <f>SUMSQ($D$2:D15)/A15</f>
        <v>120909605809.31947</v>
      </c>
      <c r="F15" s="33" cm="1">
        <f t="array" ref="F15">AVERAGE(ABS($D$2:D15)/$B$2:B15)</f>
        <v>2.4578166084327033E-2</v>
      </c>
      <c r="G15" s="43" cm="1">
        <f t="array" ref="G15">AVERAGE(ABS($D$2:D15))</f>
        <v>279868.24491914018</v>
      </c>
      <c r="H15" s="36">
        <f>SUM($D$2:D15)</f>
        <v>1430689.560916055</v>
      </c>
      <c r="I15" s="34">
        <f t="shared" si="1"/>
        <v>5.1120110512338091</v>
      </c>
      <c r="K15" s="57"/>
      <c r="L15" s="57"/>
      <c r="M15" s="57"/>
      <c r="N15" s="57"/>
      <c r="O15" s="57"/>
    </row>
    <row r="16" spans="1:16" ht="16.149999999999999" thickBot="1">
      <c r="A16" s="3">
        <v>15</v>
      </c>
      <c r="B16" s="48">
        <v>12362021</v>
      </c>
      <c r="C16" s="49">
        <v>11953242.890977073</v>
      </c>
      <c r="D16" s="31">
        <f t="shared" si="0"/>
        <v>-408778.10902292654</v>
      </c>
      <c r="E16" s="32">
        <f>SUMSQ($D$2:D16)/A16</f>
        <v>123988934916.45549</v>
      </c>
      <c r="F16" s="33" cm="1">
        <f t="array" ref="F16">AVERAGE(ABS($D$2:D16)/$B$2:B16)</f>
        <v>2.5144105390135729E-2</v>
      </c>
      <c r="G16" s="43" cm="1">
        <f t="array" ref="G16">AVERAGE(ABS($D$2:D16))</f>
        <v>288462.23585939256</v>
      </c>
      <c r="H16" s="36">
        <f>SUM($D$2:D16)</f>
        <v>1021911.4518931285</v>
      </c>
      <c r="I16" s="34">
        <f t="shared" si="1"/>
        <v>3.5426178017674621</v>
      </c>
      <c r="K16" s="57"/>
      <c r="L16" s="57"/>
      <c r="M16" s="57"/>
    </row>
    <row r="17" spans="1:9" ht="16.149999999999999" thickBot="1">
      <c r="A17" s="3">
        <v>16</v>
      </c>
      <c r="B17" s="48">
        <v>12354434</v>
      </c>
      <c r="C17" s="49">
        <v>11882806.04713231</v>
      </c>
      <c r="D17" s="31">
        <f t="shared" si="0"/>
        <v>-471627.95286769047</v>
      </c>
      <c r="E17" s="32">
        <f>SUMSQ($D$2:D17)/A17</f>
        <v>130141684354.56255</v>
      </c>
      <c r="F17" s="33" cm="1">
        <f t="array" ref="F17">AVERAGE(ABS($D$2:D17)/$B$2:B17)</f>
        <v>2.5958523326725411E-2</v>
      </c>
      <c r="G17" s="43" cm="1">
        <f t="array" ref="G17">AVERAGE(ABS($D$2:D17))</f>
        <v>299910.0931724112</v>
      </c>
      <c r="H17" s="36">
        <f>SUM($D$2:D17)</f>
        <v>550283.49902543798</v>
      </c>
      <c r="I17" s="34">
        <f t="shared" si="1"/>
        <v>1.8348282086961742</v>
      </c>
    </row>
    <row r="18" spans="1:9" ht="16.149999999999999" thickBot="1">
      <c r="A18" s="3">
        <v>17</v>
      </c>
      <c r="B18" s="48">
        <v>12402361</v>
      </c>
      <c r="C18" s="49">
        <v>11607321.271884484</v>
      </c>
      <c r="D18" s="31">
        <f t="shared" si="0"/>
        <v>-795039.72811551578</v>
      </c>
      <c r="E18" s="32">
        <f>SUMSQ($D$2:D18)/A18</f>
        <v>159667948173.82318</v>
      </c>
      <c r="F18" s="33" cm="1">
        <f t="array" ref="F18">AVERAGE(ABS($D$2:D18)/$B$2:B18)</f>
        <v>2.8202369102591825E-2</v>
      </c>
      <c r="G18" s="43" cm="1">
        <f t="array" ref="G18">AVERAGE(ABS($D$2:D18))</f>
        <v>329035.36581612326</v>
      </c>
      <c r="H18" s="36">
        <f>SUM($D$2:D18)</f>
        <v>-244756.2290900778</v>
      </c>
      <c r="I18" s="34">
        <f t="shared" si="1"/>
        <v>-0.74385994491198959</v>
      </c>
    </row>
    <row r="19" spans="1:9" ht="16.149999999999999" thickBot="1">
      <c r="A19" s="3">
        <v>18</v>
      </c>
      <c r="B19" s="50">
        <v>12529393</v>
      </c>
      <c r="C19" s="49">
        <v>11930315.408778407</v>
      </c>
      <c r="D19" s="31">
        <f t="shared" si="0"/>
        <v>-599077.59122159332</v>
      </c>
      <c r="E19" s="32">
        <f>SUMSQ($D$2:D19)/A19</f>
        <v>170736059958.82556</v>
      </c>
      <c r="F19" s="33" cm="1">
        <f t="array" ref="F19">AVERAGE(ABS($D$2:D19)/$B$2:B19)</f>
        <v>2.9291891712010083E-2</v>
      </c>
      <c r="G19" s="43" cm="1">
        <f t="array" ref="G19">AVERAGE(ABS($D$2:D19))</f>
        <v>344037.71167198266</v>
      </c>
      <c r="H19" s="36">
        <f>SUM($D$2:D19)</f>
        <v>-843833.82031167112</v>
      </c>
      <c r="I19" s="34">
        <f t="shared" si="1"/>
        <v>-2.4527364055839644</v>
      </c>
    </row>
    <row r="20" spans="1:9" ht="16.149999999999999" thickBot="1">
      <c r="A20" s="3">
        <v>19</v>
      </c>
      <c r="B20" s="51">
        <v>13963321</v>
      </c>
      <c r="C20" s="49">
        <v>13327679.147235194</v>
      </c>
      <c r="D20" s="31">
        <f t="shared" si="0"/>
        <v>-635641.85276480578</v>
      </c>
      <c r="E20" s="32">
        <f>SUMSQ($D$2:D20)/A20</f>
        <v>183015244433.9545</v>
      </c>
      <c r="F20" s="33" cm="1">
        <f t="array" ref="F20">AVERAGE(ABS($D$2:D20)/$B$2:B20)</f>
        <v>3.0146121334457009E-2</v>
      </c>
      <c r="G20" s="43" cm="1">
        <f t="array" ref="G20">AVERAGE(ABS($D$2:D20))</f>
        <v>359385.29804528918</v>
      </c>
      <c r="H20" s="36">
        <f>SUM($D$2:D20)</f>
        <v>-1479475.6730764769</v>
      </c>
      <c r="I20" s="34">
        <f t="shared" si="1"/>
        <v>-4.1166839075593895</v>
      </c>
    </row>
    <row r="21" spans="1:9" ht="16.149999999999999" thickBot="1">
      <c r="A21" s="3">
        <v>20</v>
      </c>
      <c r="B21" s="51">
        <v>13704451</v>
      </c>
      <c r="C21" s="49">
        <v>13055133.429449193</v>
      </c>
      <c r="D21" s="31">
        <f t="shared" si="0"/>
        <v>-649317.57055080682</v>
      </c>
      <c r="E21" s="32">
        <f>SUMSQ($D$2:D21)/A21</f>
        <v>194945147583.55685</v>
      </c>
      <c r="F21" s="33" cm="1">
        <f t="array" ref="F21">AVERAGE(ABS($D$2:D21)/$B$2:B21)</f>
        <v>3.1007817756600026E-2</v>
      </c>
      <c r="G21" s="43" cm="1">
        <f t="array" ref="G21">AVERAGE(ABS($D$2:D21))</f>
        <v>373881.91167056502</v>
      </c>
      <c r="H21" s="36">
        <f>SUM($D$2:D21)</f>
        <v>-2128793.2436272837</v>
      </c>
      <c r="I21" s="34">
        <f t="shared" si="1"/>
        <v>-5.6937583156015501</v>
      </c>
    </row>
    <row r="22" spans="1:9" ht="16.149999999999999" thickBot="1">
      <c r="A22" s="3">
        <v>21</v>
      </c>
      <c r="B22" s="48">
        <v>11926698</v>
      </c>
      <c r="C22" s="49">
        <v>11626773.703627329</v>
      </c>
      <c r="D22" s="31">
        <f t="shared" si="0"/>
        <v>-299924.29637267068</v>
      </c>
      <c r="E22" s="32">
        <f>SUMSQ($D$2:D22)/A22</f>
        <v>189945596915.51328</v>
      </c>
      <c r="F22" s="33" cm="1">
        <f t="array" ref="F22">AVERAGE(ABS($D$2:D22)/$B$2:B22)</f>
        <v>3.0728745657183379E-2</v>
      </c>
      <c r="G22" s="43" cm="1">
        <f t="array" ref="G22">AVERAGE(ABS($D$2:D22))</f>
        <v>370360.12046590343</v>
      </c>
      <c r="H22" s="36">
        <f>SUM($D$2:D22)</f>
        <v>-2428717.5399999544</v>
      </c>
      <c r="I22" s="34">
        <f t="shared" si="1"/>
        <v>-6.5577188411773131</v>
      </c>
    </row>
    <row r="23" spans="1:9" ht="16.149999999999999" thickBot="1">
      <c r="A23" s="3">
        <v>22</v>
      </c>
      <c r="B23" s="48">
        <v>12642413</v>
      </c>
      <c r="C23" s="49">
        <v>12388521.797646133</v>
      </c>
      <c r="D23" s="31">
        <f t="shared" si="0"/>
        <v>-253891.20235386677</v>
      </c>
      <c r="E23" s="32">
        <f>SUMSQ($D$2:D23)/A23</f>
        <v>184241739902.65775</v>
      </c>
      <c r="F23" s="33" cm="1">
        <f t="array" ref="F23">AVERAGE(ABS($D$2:D23)/$B$2:B23)</f>
        <v>3.0244825196112445E-2</v>
      </c>
      <c r="G23" s="43" cm="1">
        <f t="array" ref="G23">AVERAGE(ABS($D$2:D23))</f>
        <v>365066.0787335381</v>
      </c>
      <c r="H23" s="36">
        <f>SUM($D$2:D23)</f>
        <v>-2682608.7423538212</v>
      </c>
      <c r="I23" s="34">
        <f t="shared" si="1"/>
        <v>-7.3482826770981875</v>
      </c>
    </row>
    <row r="24" spans="1:9" ht="16.149999999999999" thickBot="1">
      <c r="A24" s="3">
        <v>23</v>
      </c>
      <c r="B24" s="51">
        <v>12356561</v>
      </c>
      <c r="C24" s="49">
        <v>12046021.076230666</v>
      </c>
      <c r="D24" s="31">
        <f t="shared" si="0"/>
        <v>-310539.92376933433</v>
      </c>
      <c r="E24" s="32">
        <f>SUMSQ($D$2:D24)/A24</f>
        <v>180424057483.17978</v>
      </c>
      <c r="F24" s="33" cm="1">
        <f t="array" ref="F24">AVERAGE(ABS($D$2:D24)/$B$2:B24)</f>
        <v>3.0022510266660002E-2</v>
      </c>
      <c r="G24" s="43" cm="1">
        <f t="array" ref="G24">AVERAGE(ABS($D$2:D24))</f>
        <v>362695.37634379009</v>
      </c>
      <c r="H24" s="36">
        <f>SUM($D$2:D24)</f>
        <v>-2993148.6661231555</v>
      </c>
      <c r="I24" s="34">
        <f t="shared" si="1"/>
        <v>-8.2525139865197037</v>
      </c>
    </row>
    <row r="25" spans="1:9" ht="16.149999999999999" thickBot="1">
      <c r="A25" s="41">
        <v>24</v>
      </c>
      <c r="B25" s="54">
        <v>12982141</v>
      </c>
      <c r="C25" s="55">
        <v>12626717.109081903</v>
      </c>
      <c r="D25" s="47">
        <f t="shared" si="0"/>
        <v>-355423.89091809653</v>
      </c>
      <c r="E25" s="37">
        <f>SUMSQ($D$2:D25)/A25</f>
        <v>178169977681.18723</v>
      </c>
      <c r="F25" s="38" cm="1">
        <f t="array" ref="F25">AVERAGE(ABS($D$2:D25)/$B$2:B25)</f>
        <v>2.9912318598552149E-2</v>
      </c>
      <c r="G25" s="44" cm="1">
        <f t="array" ref="G25">AVERAGE(ABS($D$2:D25))</f>
        <v>362392.39778438624</v>
      </c>
      <c r="H25" s="39">
        <f>SUM($D$2:D25)</f>
        <v>-3348572.557041252</v>
      </c>
      <c r="I25" s="40">
        <f t="shared" si="1"/>
        <v>-9.2401843347540726</v>
      </c>
    </row>
    <row r="26" spans="1:9" ht="16.149999999999999" thickBot="1">
      <c r="A26" s="12">
        <v>25</v>
      </c>
      <c r="B26" s="56">
        <v>11611712</v>
      </c>
      <c r="C26" s="49">
        <v>11699160.568588987</v>
      </c>
      <c r="D26" s="31">
        <f t="shared" si="0"/>
        <v>87448.568588986993</v>
      </c>
      <c r="E26" s="32">
        <f>SUMSQ($D$2:D26)/A26</f>
        <v>171349068659.87024</v>
      </c>
      <c r="F26" s="33" cm="1">
        <f t="array" ref="F26">AVERAGE(ABS($D$2:D26)/$B$2:B26)</f>
        <v>2.9017068491661302E-2</v>
      </c>
      <c r="G26" s="43" cm="1">
        <f t="array" ref="G26">AVERAGE(ABS($D$2:D26))</f>
        <v>351394.64461657027</v>
      </c>
      <c r="H26" s="36">
        <f>SUM($D$2:D26)</f>
        <v>-3261123.988452265</v>
      </c>
      <c r="I26" s="34">
        <f t="shared" si="1"/>
        <v>-9.2805170437662508</v>
      </c>
    </row>
    <row r="27" spans="1:9" ht="16.149999999999999" thickBot="1">
      <c r="A27" s="3">
        <v>26</v>
      </c>
      <c r="B27" s="48">
        <v>12852535</v>
      </c>
      <c r="C27" s="49">
        <v>11556035.59193865</v>
      </c>
      <c r="D27" s="31">
        <f t="shared" si="0"/>
        <v>-1296499.4080613498</v>
      </c>
      <c r="E27" s="32">
        <f>SUMSQ($D$2:D27)/A27</f>
        <v>229409131984.62256</v>
      </c>
      <c r="F27" s="33" cm="1">
        <f t="array" ref="F27">AVERAGE(ABS($D$2:D27)/$B$2:B27)</f>
        <v>3.1780834908393861E-2</v>
      </c>
      <c r="G27" s="43" cm="1">
        <f t="array" ref="G27">AVERAGE(ABS($D$2:D27))</f>
        <v>387744.82782598486</v>
      </c>
      <c r="H27" s="36">
        <f>SUM($D$2:D27)</f>
        <v>-4557623.3965136148</v>
      </c>
      <c r="I27" s="34">
        <f t="shared" si="1"/>
        <v>-11.754182311257084</v>
      </c>
    </row>
    <row r="28" spans="1:9" ht="16.149999999999999" thickBot="1">
      <c r="A28" s="3">
        <v>27</v>
      </c>
      <c r="B28" s="48">
        <v>12697303</v>
      </c>
      <c r="C28" s="49">
        <v>12246795.177583985</v>
      </c>
      <c r="D28" s="31">
        <f t="shared" si="0"/>
        <v>-450507.82241601497</v>
      </c>
      <c r="E28" s="32">
        <f>SUMSQ($D$2:D28)/A28</f>
        <v>228429434431.7854</v>
      </c>
      <c r="F28" s="33" cm="1">
        <f t="array" ref="F28">AVERAGE(ABS($D$2:D28)/$B$2:B28)</f>
        <v>3.1917862934742684E-2</v>
      </c>
      <c r="G28" s="43" cm="1">
        <f t="array" ref="G28">AVERAGE(ABS($D$2:D28))</f>
        <v>390069.38318117114</v>
      </c>
      <c r="H28" s="36">
        <f>SUM($D$2:D28)</f>
        <v>-5008131.2189296298</v>
      </c>
      <c r="I28" s="34">
        <f t="shared" si="1"/>
        <v>-12.839077956045475</v>
      </c>
    </row>
    <row r="29" spans="1:9" ht="16.149999999999999" thickBot="1">
      <c r="A29" s="3">
        <v>28</v>
      </c>
      <c r="B29" s="48">
        <v>12125779</v>
      </c>
      <c r="C29" s="49">
        <v>12174032.514730724</v>
      </c>
      <c r="D29" s="31">
        <f t="shared" si="0"/>
        <v>48253.514730723575</v>
      </c>
      <c r="E29" s="32">
        <f>SUMSQ($D$2:D29)/A29</f>
        <v>220354397547.93121</v>
      </c>
      <c r="F29" s="33" cm="1">
        <f t="array" ref="F29">AVERAGE(ABS($D$2:D29)/$B$2:B29)</f>
        <v>3.0920061246030393E-2</v>
      </c>
      <c r="G29" s="43" cm="1">
        <f t="array" ref="G29">AVERAGE(ABS($D$2:D29))</f>
        <v>377861.67359365517</v>
      </c>
      <c r="H29" s="36">
        <f>SUM($D$2:D29)</f>
        <v>-4959877.7041989062</v>
      </c>
      <c r="I29" s="34">
        <f t="shared" si="1"/>
        <v>-13.126173017305424</v>
      </c>
    </row>
    <row r="30" spans="1:9" ht="16.149999999999999" thickBot="1">
      <c r="A30" s="3">
        <v>29</v>
      </c>
      <c r="B30" s="48">
        <v>11853265</v>
      </c>
      <c r="C30" s="49">
        <v>11891216.28347748</v>
      </c>
      <c r="D30" s="31">
        <f t="shared" si="0"/>
        <v>37951.283477479592</v>
      </c>
      <c r="E30" s="32">
        <f>SUMSQ($D$2:D30)/A30</f>
        <v>212805635560.67801</v>
      </c>
      <c r="F30" s="33" cm="1">
        <f t="array" ref="F30">AVERAGE(ABS($D$2:D30)/$B$2:B30)</f>
        <v>2.9964257678368106E-2</v>
      </c>
      <c r="G30" s="43" cm="1">
        <f t="array" ref="G30">AVERAGE(ABS($D$2:D30))</f>
        <v>366140.62565861462</v>
      </c>
      <c r="H30" s="36">
        <f>SUM($D$2:D30)</f>
        <v>-4921926.4207214266</v>
      </c>
      <c r="I30" s="34">
        <f t="shared" si="1"/>
        <v>-13.442721391180926</v>
      </c>
    </row>
    <row r="31" spans="1:9" ht="16.149999999999999" thickBot="1">
      <c r="A31" s="3">
        <v>30</v>
      </c>
      <c r="B31" s="50">
        <v>11638764</v>
      </c>
      <c r="C31" s="49">
        <v>12221516.775068859</v>
      </c>
      <c r="D31" s="31">
        <f t="shared" si="0"/>
        <v>582752.77506885864</v>
      </c>
      <c r="E31" s="32">
        <f>SUMSQ($D$2:D31)/A31</f>
        <v>217032140937.00394</v>
      </c>
      <c r="F31" s="33" cm="1">
        <f t="array" ref="F31">AVERAGE(ABS($D$2:D31)/$B$2:B31)</f>
        <v>3.0634448692680689E-2</v>
      </c>
      <c r="G31" s="43" cm="1">
        <f t="array" ref="G31">AVERAGE(ABS($D$2:D31))</f>
        <v>373361.03063895612</v>
      </c>
      <c r="H31" s="36">
        <f>SUM($D$2:D31)</f>
        <v>-4339173.645652568</v>
      </c>
      <c r="I31" s="34">
        <f t="shared" si="1"/>
        <v>-11.621924329453099</v>
      </c>
    </row>
    <row r="32" spans="1:9" ht="16.149999999999999" thickBot="1">
      <c r="A32" s="3">
        <v>31</v>
      </c>
      <c r="B32" s="51">
        <v>13183419</v>
      </c>
      <c r="C32" s="49">
        <v>13652327.747721504</v>
      </c>
      <c r="D32" s="31">
        <f t="shared" si="0"/>
        <v>468908.74772150442</v>
      </c>
      <c r="E32" s="32">
        <f>SUMSQ($D$2:D32)/A32</f>
        <v>217123859412.89896</v>
      </c>
      <c r="F32" s="33" cm="1">
        <f t="array" ref="F32">AVERAGE(ABS($D$2:D32)/$B$2:B32)</f>
        <v>3.0793597713010559E-2</v>
      </c>
      <c r="G32" s="43" cm="1">
        <f t="array" ref="G32">AVERAGE(ABS($D$2:D32))</f>
        <v>376443.21506097377</v>
      </c>
      <c r="H32" s="36">
        <f>SUM($D$2:D32)</f>
        <v>-3870264.8979310635</v>
      </c>
      <c r="I32" s="34">
        <f t="shared" si="1"/>
        <v>-10.281138676663847</v>
      </c>
    </row>
    <row r="33" spans="1:9" ht="16.149999999999999" thickBot="1">
      <c r="A33" s="3">
        <v>32</v>
      </c>
      <c r="B33" s="51">
        <v>12800438</v>
      </c>
      <c r="C33" s="49">
        <v>13372498.870931566</v>
      </c>
      <c r="D33" s="31">
        <f t="shared" si="0"/>
        <v>572060.87093156576</v>
      </c>
      <c r="E33" s="32">
        <f>SUMSQ($D$2:D33)/A33</f>
        <v>220565415057.83902</v>
      </c>
      <c r="F33" s="33" cm="1">
        <f t="array" ref="F33">AVERAGE(ABS($D$2:D33)/$B$2:B33)</f>
        <v>3.1227882980752061E-2</v>
      </c>
      <c r="G33" s="43" cm="1">
        <f t="array" ref="G33">AVERAGE(ABS($D$2:D33))</f>
        <v>382556.26680692978</v>
      </c>
      <c r="H33" s="36">
        <f>SUM($D$2:D33)</f>
        <v>-3298204.0269994978</v>
      </c>
      <c r="I33" s="34">
        <f t="shared" si="1"/>
        <v>-8.6214873815256308</v>
      </c>
    </row>
    <row r="34" spans="1:9" ht="16.149999999999999" thickBot="1">
      <c r="A34" s="3">
        <v>33</v>
      </c>
      <c r="B34" s="48">
        <v>11073818</v>
      </c>
      <c r="C34" s="49">
        <v>11908844.830696747</v>
      </c>
      <c r="D34" s="31">
        <f t="shared" si="0"/>
        <v>835026.83069674671</v>
      </c>
      <c r="E34" s="32">
        <f>SUMSQ($D$2:D34)/A34</f>
        <v>235011002722.25156</v>
      </c>
      <c r="F34" s="33" cm="1">
        <f t="array" ref="F34">AVERAGE(ABS($D$2:D34)/$B$2:B34)</f>
        <v>3.256659877797756E-2</v>
      </c>
      <c r="G34" s="43" cm="1">
        <f t="array" ref="G34">AVERAGE(ABS($D$2:D34))</f>
        <v>396267.49601571209</v>
      </c>
      <c r="H34" s="36">
        <f>SUM($D$2:D34)</f>
        <v>-2463177.1963027511</v>
      </c>
      <c r="I34" s="34">
        <f t="shared" si="1"/>
        <v>-6.2159455950055653</v>
      </c>
    </row>
    <row r="35" spans="1:9" ht="16.149999999999999" thickBot="1">
      <c r="A35" s="3">
        <v>34</v>
      </c>
      <c r="B35" s="48">
        <v>12104592</v>
      </c>
      <c r="C35" s="49">
        <v>12688466.899128748</v>
      </c>
      <c r="D35" s="31">
        <f t="shared" si="0"/>
        <v>583874.8991287481</v>
      </c>
      <c r="E35" s="32">
        <f>SUMSQ($D$2:D35)/A35</f>
        <v>238125676107.85022</v>
      </c>
      <c r="F35" s="33" cm="1">
        <f t="array" ref="F35">AVERAGE(ABS($D$2:D35)/$B$2:B35)</f>
        <v>3.3027458172819643E-2</v>
      </c>
      <c r="G35" s="43" cm="1">
        <f t="array" ref="G35">AVERAGE(ABS($D$2:D35))</f>
        <v>401785.36081315437</v>
      </c>
      <c r="H35" s="36">
        <f>SUM($D$2:D35)</f>
        <v>-1879302.297174003</v>
      </c>
      <c r="I35" s="34">
        <f t="shared" si="1"/>
        <v>-4.6773787212420386</v>
      </c>
    </row>
    <row r="36" spans="1:9" ht="16.149999999999999" thickBot="1">
      <c r="A36" s="3">
        <v>35</v>
      </c>
      <c r="B36" s="51">
        <v>11359458</v>
      </c>
      <c r="C36" s="49">
        <v>12337086.448705781</v>
      </c>
      <c r="D36" s="31">
        <f t="shared" si="0"/>
        <v>977628.44870578125</v>
      </c>
      <c r="E36" s="32">
        <f>SUMSQ($D$2:D36)/A36</f>
        <v>258629439182.45084</v>
      </c>
      <c r="F36" s="33" cm="1">
        <f t="array" ref="F36">AVERAGE(ABS($D$2:D36)/$B$2:B36)</f>
        <v>3.4542757896110964E-2</v>
      </c>
      <c r="G36" s="43" cm="1">
        <f t="array" ref="G36">AVERAGE(ABS($D$2:D36))</f>
        <v>418238.02046722942</v>
      </c>
      <c r="H36" s="36">
        <f>SUM($D$2:D36)</f>
        <v>-901673.84846822172</v>
      </c>
      <c r="I36" s="34">
        <f t="shared" si="1"/>
        <v>-2.1558868499351829</v>
      </c>
    </row>
    <row r="37" spans="1:9" ht="16.149999999999999" thickBot="1">
      <c r="A37" s="41">
        <v>36</v>
      </c>
      <c r="B37" s="54">
        <v>11739349</v>
      </c>
      <c r="C37" s="55">
        <v>12931200.61542117</v>
      </c>
      <c r="D37" s="47">
        <f t="shared" si="0"/>
        <v>1191851.6154211704</v>
      </c>
      <c r="E37" s="37">
        <f>SUMSQ($D$2:D37)/A37</f>
        <v>290903906793.5509</v>
      </c>
      <c r="F37" s="38" cm="1">
        <f t="array" ref="F37">AVERAGE(ABS($D$2:D37)/$B$2:B37)</f>
        <v>3.6403409351921434E-2</v>
      </c>
      <c r="G37" s="44" cm="1">
        <f t="array" ref="G37">AVERAGE(ABS($D$2:D37))</f>
        <v>439727.28699372779</v>
      </c>
      <c r="H37" s="39">
        <f>SUM($D$2:D37)</f>
        <v>290177.76695294864</v>
      </c>
      <c r="I37" s="40">
        <f t="shared" si="1"/>
        <v>0.65990393486108057</v>
      </c>
    </row>
    <row r="38" spans="1:9" ht="16.149999999999999" thickBot="1">
      <c r="A38" s="12">
        <v>37</v>
      </c>
      <c r="B38" s="56">
        <v>11558434</v>
      </c>
      <c r="C38" s="49">
        <v>11980710.986292327</v>
      </c>
      <c r="D38" s="31">
        <f t="shared" si="0"/>
        <v>422276.98629232682</v>
      </c>
      <c r="E38" s="32">
        <f>SUMSQ($D$2:D38)/A38</f>
        <v>287861040478.91791</v>
      </c>
      <c r="F38" s="33" cm="1">
        <f t="array" ref="F38">AVERAGE(ABS($D$2:D38)/$B$2:B38)</f>
        <v>3.6406941537896094E-2</v>
      </c>
      <c r="G38" s="43" cm="1">
        <f t="array" ref="G38">AVERAGE(ABS($D$2:D38))</f>
        <v>439255.65724504122</v>
      </c>
      <c r="H38" s="36">
        <f>SUM($D$2:D38)</f>
        <v>712454.75324527547</v>
      </c>
      <c r="I38" s="34">
        <f t="shared" si="1"/>
        <v>1.6219591973241874</v>
      </c>
    </row>
    <row r="39" spans="1:9" ht="16.149999999999999" thickBot="1">
      <c r="A39" s="3">
        <v>38</v>
      </c>
      <c r="B39" s="48">
        <v>11876002</v>
      </c>
      <c r="C39" s="49">
        <v>11833584.961154656</v>
      </c>
      <c r="D39" s="31">
        <f t="shared" si="0"/>
        <v>-42417.038845343515</v>
      </c>
      <c r="E39" s="32">
        <f>SUMSQ($D$2:D39)/A39</f>
        <v>280333097444.85187</v>
      </c>
      <c r="F39" s="33" cm="1">
        <f t="array" ref="F39">AVERAGE(ABS($D$2:D39)/$B$2:B39)</f>
        <v>3.5542855176189089E-2</v>
      </c>
      <c r="G39" s="43" cm="1">
        <f t="array" ref="G39">AVERAGE(ABS($D$2:D39))</f>
        <v>428812.53570820711</v>
      </c>
      <c r="H39" s="36">
        <f>SUM($D$2:D39)</f>
        <v>670037.71439993195</v>
      </c>
      <c r="I39" s="34">
        <f t="shared" si="1"/>
        <v>1.5625422733813703</v>
      </c>
    </row>
    <row r="40" spans="1:9" ht="16.149999999999999" thickBot="1">
      <c r="A40" s="3">
        <v>39</v>
      </c>
      <c r="B40" s="48">
        <v>11557051</v>
      </c>
      <c r="C40" s="49">
        <v>12540347.464190897</v>
      </c>
      <c r="D40" s="31">
        <f t="shared" si="0"/>
        <v>983296.4641908966</v>
      </c>
      <c r="E40" s="32">
        <f>SUMSQ($D$2:D40)/A40</f>
        <v>297936657420.37665</v>
      </c>
      <c r="F40" s="33" cm="1">
        <f t="array" ref="F40">AVERAGE(ABS($D$2:D40)/$B$2:B40)</f>
        <v>3.681308844083301E-2</v>
      </c>
      <c r="G40" s="43" cm="1">
        <f t="array" ref="G40">AVERAGE(ABS($D$2:D40))</f>
        <v>443030.07233596843</v>
      </c>
      <c r="H40" s="36">
        <f>SUM($D$2:D40)</f>
        <v>1653334.1785908286</v>
      </c>
      <c r="I40" s="34">
        <f t="shared" si="1"/>
        <v>3.7318779961668951</v>
      </c>
    </row>
    <row r="41" spans="1:9" ht="16.149999999999999" thickBot="1">
      <c r="A41" s="3">
        <v>40</v>
      </c>
      <c r="B41" s="48">
        <v>11295081</v>
      </c>
      <c r="C41" s="49">
        <v>12465258.982329139</v>
      </c>
      <c r="D41" s="31">
        <f t="shared" si="0"/>
        <v>1170177.9823291395</v>
      </c>
      <c r="E41" s="32">
        <f>SUMSQ($D$2:D41)/A41</f>
        <v>324721153743.06464</v>
      </c>
      <c r="F41" s="33" cm="1">
        <f t="array" ref="F41">AVERAGE(ABS($D$2:D41)/$B$2:B41)</f>
        <v>3.8482778030774344E-2</v>
      </c>
      <c r="G41" s="43" cm="1">
        <f t="array" ref="G41">AVERAGE(ABS($D$2:D41))</f>
        <v>461208.77008579765</v>
      </c>
      <c r="H41" s="36">
        <f>SUM($D$2:D41)</f>
        <v>2823512.160919968</v>
      </c>
      <c r="I41" s="34">
        <f t="shared" si="1"/>
        <v>6.1219828070370745</v>
      </c>
    </row>
    <row r="42" spans="1:9" ht="16.149999999999999" thickBot="1">
      <c r="A42" s="3">
        <v>41</v>
      </c>
      <c r="B42" s="48">
        <v>10948582</v>
      </c>
      <c r="C42" s="49">
        <v>12175111.295070473</v>
      </c>
      <c r="D42" s="31">
        <f t="shared" si="0"/>
        <v>1226529.2950704731</v>
      </c>
      <c r="E42" s="32">
        <f>SUMSQ($D$2:D42)/A42</f>
        <v>353493177107.04047</v>
      </c>
      <c r="F42" s="33" cm="1">
        <f t="array" ref="F42">AVERAGE(ABS($D$2:D42)/$B$2:B42)</f>
        <v>4.0276522832975149E-2</v>
      </c>
      <c r="G42" s="43" cm="1">
        <f t="array" ref="G42">AVERAGE(ABS($D$2:D42))</f>
        <v>479875.12435371656</v>
      </c>
      <c r="H42" s="36">
        <f>SUM($D$2:D42)</f>
        <v>4050041.4559904411</v>
      </c>
      <c r="I42" s="34">
        <f t="shared" si="1"/>
        <v>8.4397820400566346</v>
      </c>
    </row>
    <row r="43" spans="1:9" ht="16.149999999999999" thickBot="1">
      <c r="A43" s="3">
        <v>42</v>
      </c>
      <c r="B43" s="50">
        <v>11566245</v>
      </c>
      <c r="C43" s="49">
        <v>12512718.141359312</v>
      </c>
      <c r="D43" s="31">
        <f t="shared" si="0"/>
        <v>946473.14135931246</v>
      </c>
      <c r="E43" s="32">
        <f>SUMSQ($D$2:D43)/A43</f>
        <v>366405515921.50531</v>
      </c>
      <c r="F43" s="33" cm="1">
        <f t="array" ref="F43">AVERAGE(ABS($D$2:D43)/$B$2:B43)</f>
        <v>4.1265906391039872E-2</v>
      </c>
      <c r="G43" s="43" cm="1">
        <f t="array" ref="G43">AVERAGE(ABS($D$2:D43))</f>
        <v>490984.60094908782</v>
      </c>
      <c r="H43" s="36">
        <f>SUM($D$2:D43)</f>
        <v>4996514.5973497536</v>
      </c>
      <c r="I43" s="34">
        <f t="shared" si="1"/>
        <v>10.176519971688201</v>
      </c>
    </row>
    <row r="44" spans="1:9" ht="16.149999999999999" thickBot="1">
      <c r="A44" s="3">
        <v>43</v>
      </c>
      <c r="B44" s="51">
        <v>12853998</v>
      </c>
      <c r="C44" s="49">
        <v>13976976.348207813</v>
      </c>
      <c r="D44" s="31">
        <f t="shared" si="0"/>
        <v>1122978.3482078128</v>
      </c>
      <c r="E44" s="32">
        <f>SUMSQ($D$2:D44)/A44</f>
        <v>387211907889.45978</v>
      </c>
      <c r="F44" s="33" cm="1">
        <f t="array" ref="F44">AVERAGE(ABS($D$2:D44)/$B$2:B44)</f>
        <v>4.2337958095487405E-2</v>
      </c>
      <c r="G44" s="43" cm="1">
        <f t="array" ref="G44">AVERAGE(ABS($D$2:D44))</f>
        <v>505682.12995510473</v>
      </c>
      <c r="H44" s="36">
        <f>SUM($D$2:D44)</f>
        <v>6119492.9455575664</v>
      </c>
      <c r="I44" s="34">
        <f t="shared" si="1"/>
        <v>12.1014617346689</v>
      </c>
    </row>
    <row r="45" spans="1:9" ht="16.149999999999999" thickBot="1">
      <c r="A45" s="3">
        <v>44</v>
      </c>
      <c r="B45" s="51">
        <v>12463097</v>
      </c>
      <c r="C45" s="49">
        <v>13689864.31241394</v>
      </c>
      <c r="D45" s="31">
        <f t="shared" si="0"/>
        <v>1226767.3124139402</v>
      </c>
      <c r="E45" s="32">
        <f>SUMSQ($D$2:D45)/A45</f>
        <v>412615229046.68384</v>
      </c>
      <c r="F45" s="33" cm="1">
        <f t="array" ref="F45">AVERAGE(ABS($D$2:D45)/$B$2:B45)</f>
        <v>4.3612822225617749E-2</v>
      </c>
      <c r="G45" s="43" cm="1">
        <f t="array" ref="G45">AVERAGE(ABS($D$2:D45))</f>
        <v>522070.4295564419</v>
      </c>
      <c r="H45" s="36">
        <f>SUM($D$2:D45)</f>
        <v>7346260.2579715066</v>
      </c>
      <c r="I45" s="34">
        <f t="shared" si="1"/>
        <v>14.071396964989932</v>
      </c>
    </row>
    <row r="46" spans="1:9" ht="16.149999999999999" thickBot="1">
      <c r="A46" s="3">
        <v>45</v>
      </c>
      <c r="B46" s="48">
        <v>11232306</v>
      </c>
      <c r="C46" s="49">
        <v>12190915.957766162</v>
      </c>
      <c r="D46" s="31">
        <f t="shared" si="0"/>
        <v>958609.95776616223</v>
      </c>
      <c r="E46" s="32">
        <f>SUMSQ($D$2:D46)/A46</f>
        <v>423866736204.05627</v>
      </c>
      <c r="F46" s="33" cm="1">
        <f t="array" ref="F46">AVERAGE(ABS($D$2:D46)/$B$2:B46)</f>
        <v>4.4540181799974911E-2</v>
      </c>
      <c r="G46" s="43" cm="1">
        <f t="array" ref="G46">AVERAGE(ABS($D$2:D46))</f>
        <v>531771.30796110234</v>
      </c>
      <c r="H46" s="36">
        <f>SUM($D$2:D46)</f>
        <v>8304870.2157376688</v>
      </c>
      <c r="I46" s="34">
        <f t="shared" si="1"/>
        <v>15.617371775058514</v>
      </c>
    </row>
    <row r="47" spans="1:9" ht="16.149999999999999" thickBot="1">
      <c r="A47" s="3">
        <v>46</v>
      </c>
      <c r="B47" s="48">
        <v>11729458</v>
      </c>
      <c r="C47" s="49">
        <v>12988412.000611365</v>
      </c>
      <c r="D47" s="31">
        <f t="shared" si="0"/>
        <v>1258954.0006113648</v>
      </c>
      <c r="E47" s="32">
        <f>SUMSQ($D$2:D47)/A47</f>
        <v>449108006626.91064</v>
      </c>
      <c r="F47" s="33" cm="1">
        <f t="array" ref="F47">AVERAGE(ABS($D$2:D47)/$B$2:B47)</f>
        <v>4.5905235809394755E-2</v>
      </c>
      <c r="G47" s="43" cm="1">
        <f t="array" ref="G47">AVERAGE(ABS($D$2:D47))</f>
        <v>547579.62736654282</v>
      </c>
      <c r="H47" s="36">
        <f>SUM($D$2:D47)</f>
        <v>9563824.2163490336</v>
      </c>
      <c r="I47" s="34">
        <f t="shared" si="1"/>
        <v>17.465631916117893</v>
      </c>
    </row>
    <row r="48" spans="1:9" ht="16.149999999999999" thickBot="1">
      <c r="A48" s="3">
        <v>47</v>
      </c>
      <c r="B48" s="51">
        <v>11498843</v>
      </c>
      <c r="C48" s="49">
        <v>12628151.821180897</v>
      </c>
      <c r="D48" s="31">
        <f t="shared" si="0"/>
        <v>1129308.8211808968</v>
      </c>
      <c r="E48" s="32">
        <f>SUMSQ($D$2:D48)/A48</f>
        <v>466687376987.97614</v>
      </c>
      <c r="F48" s="33" cm="1">
        <f t="array" ref="F48">AVERAGE(ABS($D$2:D48)/$B$2:B48)</f>
        <v>4.7018116917798974E-2</v>
      </c>
      <c r="G48" s="43" cm="1">
        <f t="array" ref="G48">AVERAGE(ABS($D$2:D48))</f>
        <v>559956.84425620991</v>
      </c>
      <c r="H48" s="36">
        <f>SUM($D$2:D48)</f>
        <v>10693133.03752993</v>
      </c>
      <c r="I48" s="34">
        <f t="shared" si="1"/>
        <v>19.096352062155091</v>
      </c>
    </row>
    <row r="49" spans="1:9" ht="16.149999999999999" thickBot="1">
      <c r="A49" s="41">
        <v>48</v>
      </c>
      <c r="B49" s="54">
        <v>12468642</v>
      </c>
      <c r="C49" s="55">
        <v>13235684.121760437</v>
      </c>
      <c r="D49" s="47">
        <f t="shared" si="0"/>
        <v>767042.12176043727</v>
      </c>
      <c r="E49" s="37">
        <f>SUMSQ($D$2:D49)/A49</f>
        <v>469222090312.284</v>
      </c>
      <c r="F49" s="38" cm="1">
        <f t="array" ref="F49">AVERAGE(ABS($D$2:D49)/$B$2:B49)</f>
        <v>4.7320191471437643E-2</v>
      </c>
      <c r="G49" s="44" cm="1">
        <f t="array" ref="G49">AVERAGE(ABS($D$2:D49))</f>
        <v>564271.12087088125</v>
      </c>
      <c r="H49" s="39">
        <f>SUM($D$2:D49)</f>
        <v>11460175.159290368</v>
      </c>
      <c r="I49" s="40">
        <f t="shared" si="1"/>
        <v>20.309696412609302</v>
      </c>
    </row>
    <row r="50" spans="1:9" ht="16.149999999999999" thickBot="1">
      <c r="A50" s="12">
        <v>49</v>
      </c>
      <c r="B50" s="56">
        <v>12616260</v>
      </c>
      <c r="C50" s="49">
        <v>12262261.403995667</v>
      </c>
      <c r="D50" s="31">
        <f t="shared" si="0"/>
        <v>-353998.59600433335</v>
      </c>
      <c r="E50" s="32">
        <f>SUMSQ($D$2:D50)/A50</f>
        <v>462203578386.99329</v>
      </c>
      <c r="F50" s="33" cm="1">
        <f t="array" ref="F50">AVERAGE(ABS($D$2:D50)/$B$2:B50)</f>
        <v>4.6927104243496082E-2</v>
      </c>
      <c r="G50" s="43" cm="1">
        <f t="array" ref="G50">AVERAGE(ABS($D$2:D50))</f>
        <v>559979.84485319664</v>
      </c>
      <c r="H50" s="36">
        <f>SUM($D$2:D50)</f>
        <v>11106176.563286034</v>
      </c>
      <c r="I50" s="34">
        <f t="shared" si="1"/>
        <v>19.833171971033369</v>
      </c>
    </row>
    <row r="51" spans="1:9" ht="16.149999999999999" thickBot="1">
      <c r="A51" s="3">
        <v>50</v>
      </c>
      <c r="B51" s="48">
        <v>11010984</v>
      </c>
      <c r="C51" s="49">
        <v>12111134.330370663</v>
      </c>
      <c r="D51" s="31">
        <f t="shared" si="0"/>
        <v>1100150.3303706627</v>
      </c>
      <c r="E51" s="32">
        <f>SUMSQ($D$2:D51)/A51</f>
        <v>477166121807.54706</v>
      </c>
      <c r="F51" s="33" cm="1">
        <f t="array" ref="F51">AVERAGE(ABS($D$2:D51)/$B$2:B51)</f>
        <v>4.7986840115202371E-2</v>
      </c>
      <c r="G51" s="43" cm="1">
        <f t="array" ref="G51">AVERAGE(ABS($D$2:D51))</f>
        <v>570783.25456354592</v>
      </c>
      <c r="H51" s="36">
        <f>SUM($D$2:D51)</f>
        <v>12206326.893656697</v>
      </c>
      <c r="I51" s="34">
        <f t="shared" si="1"/>
        <v>21.385222492188152</v>
      </c>
    </row>
    <row r="52" spans="1:9" ht="16.149999999999999" thickBot="1">
      <c r="A52" s="3">
        <v>51</v>
      </c>
      <c r="B52" s="48">
        <v>12176888</v>
      </c>
      <c r="C52" s="49">
        <v>12833899.750797806</v>
      </c>
      <c r="D52" s="31">
        <f t="shared" si="0"/>
        <v>657011.75079780631</v>
      </c>
      <c r="E52" s="32">
        <f>SUMSQ($D$2:D52)/A52</f>
        <v>476273931981.64215</v>
      </c>
      <c r="F52" s="33" cm="1">
        <f t="array" ref="F52">AVERAGE(ABS($D$2:D52)/$B$2:B52)</f>
        <v>4.810387535158718E-2</v>
      </c>
      <c r="G52" s="43" cm="1">
        <f t="array" ref="G52">AVERAGE(ABS($D$2:D52))</f>
        <v>572474.00939166872</v>
      </c>
      <c r="H52" s="36">
        <f>SUM($D$2:D52)</f>
        <v>12863338.644454503</v>
      </c>
      <c r="I52" s="34">
        <f t="shared" si="1"/>
        <v>22.469733880361741</v>
      </c>
    </row>
    <row r="53" spans="1:9" ht="16.149999999999999" thickBot="1">
      <c r="A53" s="3">
        <v>52</v>
      </c>
      <c r="B53" s="48">
        <v>12669255</v>
      </c>
      <c r="C53" s="49">
        <v>12756485.449927555</v>
      </c>
      <c r="D53" s="31">
        <f t="shared" si="0"/>
        <v>87230.449927555397</v>
      </c>
      <c r="E53" s="32">
        <f>SUMSQ($D$2:D53)/A53</f>
        <v>467261147739.58295</v>
      </c>
      <c r="F53" s="33" cm="1">
        <f t="array" ref="F53">AVERAGE(ABS($D$2:D53)/$B$2:B53)</f>
        <v>4.7311208662713641E-2</v>
      </c>
      <c r="G53" s="43" cm="1">
        <f t="array" ref="G53">AVERAGE(ABS($D$2:D53))</f>
        <v>563142.40247889725</v>
      </c>
      <c r="H53" s="36">
        <f>SUM($D$2:D53)</f>
        <v>12950569.094382059</v>
      </c>
      <c r="I53" s="34">
        <f t="shared" si="1"/>
        <v>22.996970282072407</v>
      </c>
    </row>
    <row r="54" spans="1:9" ht="16.149999999999999" thickBot="1">
      <c r="A54" s="3">
        <v>53</v>
      </c>
      <c r="B54" s="48">
        <v>12734493</v>
      </c>
      <c r="C54" s="49">
        <v>12459006.306663468</v>
      </c>
      <c r="D54" s="31">
        <f t="shared" si="0"/>
        <v>-275486.69333653152</v>
      </c>
      <c r="E54" s="32">
        <f>SUMSQ($D$2:D54)/A54</f>
        <v>459876841521.95868</v>
      </c>
      <c r="F54" s="33" cm="1">
        <f t="array" ref="F54">AVERAGE(ABS($D$2:D54)/$B$2:B54)</f>
        <v>4.6826716243224729E-2</v>
      </c>
      <c r="G54" s="43" cm="1">
        <f t="array" ref="G54">AVERAGE(ABS($D$2:D54))</f>
        <v>557714.93626866397</v>
      </c>
      <c r="H54" s="36">
        <f>SUM($D$2:D54)</f>
        <v>12675082.401045527</v>
      </c>
      <c r="I54" s="34">
        <f t="shared" si="1"/>
        <v>22.72681181150876</v>
      </c>
    </row>
    <row r="55" spans="1:9" ht="16.149999999999999" thickBot="1">
      <c r="A55" s="3">
        <v>54</v>
      </c>
      <c r="B55" s="50">
        <v>12719450</v>
      </c>
      <c r="C55" s="49">
        <v>12803919.507649763</v>
      </c>
      <c r="D55" s="31">
        <f t="shared" si="0"/>
        <v>84469.507649762556</v>
      </c>
      <c r="E55" s="32">
        <f>SUMSQ($D$2:D55)/A55</f>
        <v>451492735155.30377</v>
      </c>
      <c r="F55" s="33" cm="1">
        <f t="array" ref="F55">AVERAGE(ABS($D$2:D55)/$B$2:B55)</f>
        <v>4.6082535788953799E-2</v>
      </c>
      <c r="G55" s="43" cm="1">
        <f t="array" ref="G55">AVERAGE(ABS($D$2:D55))</f>
        <v>548951.13203498058</v>
      </c>
      <c r="H55" s="36">
        <f>SUM($D$2:D55)</f>
        <v>12759551.90869529</v>
      </c>
      <c r="I55" s="34">
        <f t="shared" si="1"/>
        <v>23.243511424040964</v>
      </c>
    </row>
    <row r="56" spans="1:9" ht="16.149999999999999" thickBot="1">
      <c r="A56" s="3">
        <v>55</v>
      </c>
      <c r="B56" s="51">
        <v>14264345</v>
      </c>
      <c r="C56" s="49">
        <v>14301624.948694125</v>
      </c>
      <c r="D56" s="31">
        <f t="shared" si="0"/>
        <v>37279.948694124818</v>
      </c>
      <c r="E56" s="32">
        <f>SUMSQ($D$2:D56)/A56</f>
        <v>443309045326.56433</v>
      </c>
      <c r="F56" s="33" cm="1">
        <f t="array" ref="F56">AVERAGE(ABS($D$2:D56)/$B$2:B56)</f>
        <v>4.5292189789541394E-2</v>
      </c>
      <c r="G56" s="43" cm="1">
        <f t="array" ref="G56">AVERAGE(ABS($D$2:D56))</f>
        <v>539648.01961060136</v>
      </c>
      <c r="H56" s="36">
        <f>SUM($D$2:D56)</f>
        <v>12796831.857389415</v>
      </c>
      <c r="I56" s="34">
        <f t="shared" si="1"/>
        <v>23.713293466032432</v>
      </c>
    </row>
    <row r="57" spans="1:9" ht="16.149999999999999" thickBot="1">
      <c r="A57" s="3">
        <v>56</v>
      </c>
      <c r="B57" s="51">
        <v>13904466</v>
      </c>
      <c r="C57" s="49">
        <v>14007229.753896313</v>
      </c>
      <c r="D57" s="31">
        <f t="shared" si="0"/>
        <v>102763.75389631279</v>
      </c>
      <c r="E57" s="32">
        <f>SUMSQ($D$2:D57)/A57</f>
        <v>435581390751.35541</v>
      </c>
      <c r="F57" s="33" cm="1">
        <f t="array" ref="F57">AVERAGE(ABS($D$2:D57)/$B$2:B57)</f>
        <v>4.4615377493742336E-2</v>
      </c>
      <c r="G57" s="43" cm="1">
        <f t="array" ref="G57">AVERAGE(ABS($D$2:D57))</f>
        <v>531846.5148657033</v>
      </c>
      <c r="H57" s="36">
        <f>SUM($D$2:D57)</f>
        <v>12899595.611285727</v>
      </c>
      <c r="I57" s="34">
        <f t="shared" si="1"/>
        <v>24.254357696680607</v>
      </c>
    </row>
    <row r="58" spans="1:9" ht="16.149999999999999" thickBot="1">
      <c r="A58" s="3">
        <v>57</v>
      </c>
      <c r="B58" s="48">
        <v>12387598</v>
      </c>
      <c r="C58" s="49">
        <v>12472987.08483558</v>
      </c>
      <c r="D58" s="31">
        <f t="shared" si="0"/>
        <v>85389.084835579619</v>
      </c>
      <c r="E58" s="32">
        <f>SUMSQ($D$2:D58)/A58</f>
        <v>428067529436.57825</v>
      </c>
      <c r="F58" s="33" cm="1">
        <f t="array" ref="F58">AVERAGE(ABS($D$2:D58)/$B$2:B58)</f>
        <v>4.395358334019478E-2</v>
      </c>
      <c r="G58" s="43" cm="1">
        <f t="array" ref="G58">AVERAGE(ABS($D$2:D58))</f>
        <v>524013.92837394681</v>
      </c>
      <c r="H58" s="36">
        <f>SUM($D$2:D58)</f>
        <v>12984984.696121307</v>
      </c>
      <c r="I58" s="34">
        <f t="shared" si="1"/>
        <v>24.779846475483307</v>
      </c>
    </row>
    <row r="59" spans="1:9" ht="16.149999999999999" thickBot="1">
      <c r="A59" s="3">
        <v>58</v>
      </c>
      <c r="B59" s="48">
        <v>14054891</v>
      </c>
      <c r="C59" s="49">
        <v>13288357.10209398</v>
      </c>
      <c r="D59" s="31">
        <f t="shared" si="0"/>
        <v>-766533.89790602028</v>
      </c>
      <c r="E59" s="32">
        <f>SUMSQ($D$2:D59)/A59</f>
        <v>430817644733.17169</v>
      </c>
      <c r="F59" s="33" cm="1">
        <f t="array" ref="F59">AVERAGE(ABS($D$2:D59)/$B$2:B59)</f>
        <v>4.4136083406149447E-2</v>
      </c>
      <c r="G59" s="43" cm="1">
        <f t="array" ref="G59">AVERAGE(ABS($D$2:D59))</f>
        <v>528195.30715898261</v>
      </c>
      <c r="H59" s="36">
        <f>SUM($D$2:D59)</f>
        <v>12218450.798215287</v>
      </c>
      <c r="I59" s="34">
        <f t="shared" si="1"/>
        <v>23.132448608706834</v>
      </c>
    </row>
    <row r="60" spans="1:9" ht="16.149999999999999" thickBot="1">
      <c r="A60" s="3">
        <v>59</v>
      </c>
      <c r="B60" s="51">
        <v>13406607</v>
      </c>
      <c r="C60" s="49">
        <v>12919217.193656014</v>
      </c>
      <c r="D60" s="31">
        <f t="shared" si="0"/>
        <v>-487389.80634398572</v>
      </c>
      <c r="E60" s="32">
        <f>SUMSQ($D$2:D60)/A60</f>
        <v>427541901997.49127</v>
      </c>
      <c r="F60" s="33" cm="1">
        <f t="array" ref="F60">AVERAGE(ABS($D$2:D60)/$B$2:B60)</f>
        <v>4.4004191292386557E-2</v>
      </c>
      <c r="G60" s="43" cm="1">
        <f t="array" ref="G60">AVERAGE(ABS($D$2:D60))</f>
        <v>527503.68850110134</v>
      </c>
      <c r="H60" s="36">
        <f>SUM($D$2:D60)</f>
        <v>11731060.991871301</v>
      </c>
      <c r="I60" s="34">
        <f t="shared" si="1"/>
        <v>22.238822680472705</v>
      </c>
    </row>
    <row r="61" spans="1:9" ht="16.149999999999999" thickBot="1">
      <c r="A61" s="41">
        <v>60</v>
      </c>
      <c r="B61" s="54">
        <v>14191727</v>
      </c>
      <c r="C61" s="55">
        <v>13540167.628099702</v>
      </c>
      <c r="D61" s="47">
        <f t="shared" si="0"/>
        <v>-651559.3719002977</v>
      </c>
      <c r="E61" s="37">
        <f>SUMSQ($D$2:D61)/A61</f>
        <v>427491697216.05157</v>
      </c>
      <c r="F61" s="38" cm="1">
        <f t="array" ref="F61">AVERAGE(ABS($D$2:D61)/$B$2:B61)</f>
        <v>4.4035974953180589E-2</v>
      </c>
      <c r="G61" s="44" cm="1">
        <f t="array" ref="G61">AVERAGE(ABS($D$2:D61))</f>
        <v>529571.2832244212</v>
      </c>
      <c r="H61" s="39">
        <f>SUM($D$2:D61)</f>
        <v>11079501.619971003</v>
      </c>
      <c r="I61" s="40">
        <f t="shared" si="1"/>
        <v>20.921643546286749</v>
      </c>
    </row>
    <row r="62" spans="1:9" ht="16.149999999999999" thickBot="1">
      <c r="A62" s="12">
        <v>61</v>
      </c>
      <c r="B62" s="56">
        <v>12672470</v>
      </c>
      <c r="C62" s="49">
        <v>12543811.82169901</v>
      </c>
      <c r="D62" s="31">
        <f t="shared" si="0"/>
        <v>-128658.17830098979</v>
      </c>
      <c r="E62" s="32">
        <f>SUMSQ($D$2:D62)/A62</f>
        <v>420754996062.40698</v>
      </c>
      <c r="F62" s="33" cm="1">
        <f t="array" ref="F62">AVERAGE(ABS($D$2:D62)/$B$2:B62)</f>
        <v>4.348050934937734E-2</v>
      </c>
      <c r="G62" s="43" cm="1">
        <f t="array" ref="G62">AVERAGE(ABS($D$2:D62))</f>
        <v>522998.93724206992</v>
      </c>
      <c r="H62" s="36">
        <f>SUM($D$2:D62)</f>
        <v>10950843.441670014</v>
      </c>
      <c r="I62" s="34">
        <f t="shared" si="1"/>
        <v>20.938557732864798</v>
      </c>
    </row>
    <row r="63" spans="1:9" ht="16.149999999999999" thickBot="1">
      <c r="A63" s="3">
        <v>62</v>
      </c>
      <c r="B63" s="48">
        <v>13134569</v>
      </c>
      <c r="C63" s="49">
        <v>12388683.699586671</v>
      </c>
      <c r="D63" s="31">
        <f t="shared" si="0"/>
        <v>-745885.30041332915</v>
      </c>
      <c r="E63" s="32">
        <f>SUMSQ($D$2:D63)/A63</f>
        <v>422941929696.44366</v>
      </c>
      <c r="F63" s="33" cm="1">
        <f t="array" ref="F63">AVERAGE(ABS($D$2:D63)/$B$2:B63)</f>
        <v>4.3695145553703928E-2</v>
      </c>
      <c r="G63" s="43" cm="1">
        <f t="array" ref="G63">AVERAGE(ABS($D$2:D63))</f>
        <v>526593.87858354184</v>
      </c>
      <c r="H63" s="36">
        <f>SUM($D$2:D63)</f>
        <v>10204958.141256684</v>
      </c>
      <c r="I63" s="34">
        <f t="shared" si="1"/>
        <v>19.379181103864109</v>
      </c>
    </row>
    <row r="64" spans="1:9" ht="16.149999999999999" thickBot="1">
      <c r="A64" s="3">
        <v>63</v>
      </c>
      <c r="B64" s="48">
        <v>13847806</v>
      </c>
      <c r="C64" s="49">
        <v>13127452.037404718</v>
      </c>
      <c r="D64" s="31">
        <f t="shared" si="0"/>
        <v>-720353.96259528212</v>
      </c>
      <c r="E64" s="32">
        <f>SUMSQ($D$2:D64)/A64</f>
        <v>424465229723.90851</v>
      </c>
      <c r="F64" s="33" cm="1">
        <f t="array" ref="F64">AVERAGE(ABS($D$2:D64)/$B$2:B64)</f>
        <v>4.3827275892533241E-2</v>
      </c>
      <c r="G64" s="43" cm="1">
        <f t="array" ref="G64">AVERAGE(ABS($D$2:D64))</f>
        <v>529669.43547261704</v>
      </c>
      <c r="H64" s="36">
        <f>SUM($D$2:D64)</f>
        <v>9484604.1786614023</v>
      </c>
      <c r="I64" s="34">
        <f t="shared" si="1"/>
        <v>17.906648077962842</v>
      </c>
    </row>
    <row r="65" spans="1:9" ht="16.149999999999999" thickBot="1">
      <c r="A65" s="3">
        <v>64</v>
      </c>
      <c r="B65" s="48">
        <v>14058611</v>
      </c>
      <c r="C65" s="49">
        <v>13047711.917525969</v>
      </c>
      <c r="D65" s="31">
        <f t="shared" si="0"/>
        <v>-1010899.0824740306</v>
      </c>
      <c r="E65" s="32">
        <f>SUMSQ($D$2:D65)/A65</f>
        <v>433800412930.51672</v>
      </c>
      <c r="F65" s="33" cm="1">
        <f t="array" ref="F65">AVERAGE(ABS($D$2:D65)/$B$2:B65)</f>
        <v>4.4266006623461279E-2</v>
      </c>
      <c r="G65" s="43" cm="1">
        <f t="array" ref="G65">AVERAGE(ABS($D$2:D65))</f>
        <v>537188.64870701416</v>
      </c>
      <c r="H65" s="36">
        <f>SUM($D$2:D65)</f>
        <v>8473705.0961873718</v>
      </c>
      <c r="I65" s="34">
        <f t="shared" si="1"/>
        <v>15.774170054752926</v>
      </c>
    </row>
    <row r="66" spans="1:9" ht="16.149999999999999" thickBot="1">
      <c r="A66" s="3">
        <v>65</v>
      </c>
      <c r="B66" s="48">
        <v>13209492</v>
      </c>
      <c r="C66" s="49">
        <v>12742901.318256464</v>
      </c>
      <c r="D66" s="31">
        <f t="shared" si="0"/>
        <v>-466590.68174353614</v>
      </c>
      <c r="E66" s="32">
        <f>SUMSQ($D$2:D66)/A66</f>
        <v>430475896797.58411</v>
      </c>
      <c r="F66" s="33" cm="1">
        <f t="array" ref="F66">AVERAGE(ABS($D$2:D66)/$B$2:B66)</f>
        <v>4.4128412351075674E-2</v>
      </c>
      <c r="G66" s="43" cm="1">
        <f t="array" ref="G66">AVERAGE(ABS($D$2:D66))</f>
        <v>536102.52613834536</v>
      </c>
      <c r="H66" s="36">
        <f>SUM($D$2:D66)</f>
        <v>8007114.4144438356</v>
      </c>
      <c r="I66" s="34">
        <f t="shared" si="1"/>
        <v>14.935789376186484</v>
      </c>
    </row>
    <row r="67" spans="1:9" ht="16.149999999999999" thickBot="1">
      <c r="A67" s="3">
        <v>66</v>
      </c>
      <c r="B67" s="50">
        <v>14077976</v>
      </c>
      <c r="C67" s="49">
        <v>13095120.873940215</v>
      </c>
      <c r="D67" s="31">
        <f t="shared" ref="D67:D73" si="2">C67-B67</f>
        <v>-982855.12605978549</v>
      </c>
      <c r="E67" s="32">
        <f>SUMSQ($D$2:D67)/A67</f>
        <v>438589961979.77222</v>
      </c>
      <c r="F67" s="33" cm="1">
        <f t="array" ref="F67">AVERAGE(ABS($D$2:D67)/$B$2:B67)</f>
        <v>4.4517604398568049E-2</v>
      </c>
      <c r="G67" s="43" cm="1">
        <f t="array" ref="G67">AVERAGE(ABS($D$2:D67))</f>
        <v>542871.50492503378</v>
      </c>
      <c r="H67" s="36">
        <f>SUM($D$2:D67)</f>
        <v>7024259.2883840501</v>
      </c>
      <c r="I67" s="34">
        <f t="shared" ref="I67:I73" si="3">H67/G67</f>
        <v>12.939082682842313</v>
      </c>
    </row>
    <row r="68" spans="1:9" ht="16.149999999999999" thickBot="1">
      <c r="A68" s="3">
        <v>67</v>
      </c>
      <c r="B68" s="51">
        <v>15793567</v>
      </c>
      <c r="C68" s="49">
        <v>14626273.549180433</v>
      </c>
      <c r="D68" s="31">
        <f t="shared" si="2"/>
        <v>-1167293.4508195668</v>
      </c>
      <c r="E68" s="32">
        <f>SUMSQ($D$2:D68)/A68</f>
        <v>452380768522.25702</v>
      </c>
      <c r="F68" s="33" cm="1">
        <f t="array" ref="F68">AVERAGE(ABS($D$2:D68)/$B$2:B68)</f>
        <v>4.4956288283558833E-2</v>
      </c>
      <c r="G68" s="43" cm="1">
        <f t="array" ref="G68">AVERAGE(ABS($D$2:D68))</f>
        <v>552191.23546077311</v>
      </c>
      <c r="H68" s="36">
        <f>SUM($D$2:D68)</f>
        <v>5856965.8375644833</v>
      </c>
      <c r="I68" s="34">
        <f t="shared" si="3"/>
        <v>10.606770737092864</v>
      </c>
    </row>
    <row r="69" spans="1:9" ht="16.149999999999999" thickBot="1">
      <c r="A69" s="3">
        <v>68</v>
      </c>
      <c r="B69" s="51">
        <v>15285557</v>
      </c>
      <c r="C69" s="49">
        <v>14324595.195378685</v>
      </c>
      <c r="D69" s="31">
        <f t="shared" si="2"/>
        <v>-960961.80462131463</v>
      </c>
      <c r="E69" s="32">
        <f>SUMSQ($D$2:D69)/A69</f>
        <v>459308221778.41577</v>
      </c>
      <c r="F69" s="33" cm="1">
        <f t="array" ref="F69">AVERAGE(ABS($D$2:D69)/$B$2:B69)</f>
        <v>4.5219685617659079E-2</v>
      </c>
      <c r="G69" s="43" cm="1">
        <f t="array" ref="G69">AVERAGE(ABS($D$2:D69))</f>
        <v>558202.56736019289</v>
      </c>
      <c r="H69" s="36">
        <f>SUM($D$2:D69)</f>
        <v>4896004.0329431687</v>
      </c>
      <c r="I69" s="34">
        <f t="shared" si="3"/>
        <v>8.7710166868220636</v>
      </c>
    </row>
    <row r="70" spans="1:9" ht="16.149999999999999" thickBot="1">
      <c r="A70" s="3">
        <v>69</v>
      </c>
      <c r="B70" s="48">
        <v>14271465</v>
      </c>
      <c r="C70" s="49">
        <v>12755058.211904995</v>
      </c>
      <c r="D70" s="31">
        <f t="shared" si="2"/>
        <v>-1516406.7880950049</v>
      </c>
      <c r="E70" s="32">
        <f>SUMSQ($D$2:D70)/A70</f>
        <v>485977516346.56354</v>
      </c>
      <c r="F70" s="33" cm="1">
        <f t="array" ref="F70">AVERAGE(ABS($D$2:D70)/$B$2:B70)</f>
        <v>4.6104247546047458E-2</v>
      </c>
      <c r="G70" s="43" cm="1">
        <f t="array" ref="G70">AVERAGE(ABS($D$2:D70))</f>
        <v>572089.58505200176</v>
      </c>
      <c r="H70" s="36">
        <f>SUM($D$2:D70)</f>
        <v>3379597.2448481638</v>
      </c>
      <c r="I70" s="34">
        <f t="shared" si="3"/>
        <v>5.9074615814601232</v>
      </c>
    </row>
    <row r="71" spans="1:9" ht="16.149999999999999" thickBot="1">
      <c r="A71" s="3">
        <v>70</v>
      </c>
      <c r="B71" s="48">
        <v>14767395</v>
      </c>
      <c r="C71" s="49">
        <v>13588302.203576595</v>
      </c>
      <c r="D71" s="31">
        <f t="shared" si="2"/>
        <v>-1179092.7964234054</v>
      </c>
      <c r="E71" s="32">
        <f>SUMSQ($D$2:D71)/A71</f>
        <v>498895835007.00641</v>
      </c>
      <c r="F71" s="33" cm="1">
        <f t="array" ref="F71">AVERAGE(ABS($D$2:D71)/$B$2:B71)</f>
        <v>4.658624875956368E-2</v>
      </c>
      <c r="G71" s="43" cm="1">
        <f t="array" ref="G71">AVERAGE(ABS($D$2:D71))</f>
        <v>580761.0595001647</v>
      </c>
      <c r="H71" s="36">
        <f>SUM($D$2:D71)</f>
        <v>2200504.4484247584</v>
      </c>
      <c r="I71" s="34">
        <f t="shared" si="3"/>
        <v>3.7890013671347647</v>
      </c>
    </row>
    <row r="72" spans="1:9" ht="16.149999999999999" thickBot="1">
      <c r="A72" s="3">
        <v>71</v>
      </c>
      <c r="B72" s="51">
        <v>14483456</v>
      </c>
      <c r="C72" s="49">
        <v>13210282.566131132</v>
      </c>
      <c r="D72" s="31">
        <f t="shared" si="2"/>
        <v>-1273173.4338688683</v>
      </c>
      <c r="E72" s="32">
        <f>SUMSQ($D$2:D72)/A72</f>
        <v>514699704833.80139</v>
      </c>
      <c r="F72" s="33" cm="1">
        <f t="array" ref="F72">AVERAGE(ABS($D$2:D72)/$B$2:B72)</f>
        <v>4.7168208092399085E-2</v>
      </c>
      <c r="G72" s="43" cm="1">
        <f t="array" ref="G72">AVERAGE(ABS($D$2:D72))</f>
        <v>590513.34646310413</v>
      </c>
      <c r="H72" s="36">
        <f>SUM($D$2:D72)</f>
        <v>927331.01455589011</v>
      </c>
      <c r="I72" s="34">
        <f t="shared" si="3"/>
        <v>1.5703811270484649</v>
      </c>
    </row>
    <row r="73" spans="1:9" ht="16.149999999999999" thickBot="1">
      <c r="A73" s="41">
        <v>72</v>
      </c>
      <c r="B73" s="54">
        <v>15250916</v>
      </c>
      <c r="C73" s="55">
        <v>13844651.134438969</v>
      </c>
      <c r="D73" s="47">
        <f t="shared" si="2"/>
        <v>-1406264.8655610308</v>
      </c>
      <c r="E73" s="37">
        <f>SUMSQ($D$2:D73)/A73</f>
        <v>535017498823.76782</v>
      </c>
      <c r="F73" s="38" cm="1">
        <f t="array" ref="F73">AVERAGE(ABS($D$2:D73)/$B$2:B73)</f>
        <v>4.7793768410358324E-2</v>
      </c>
      <c r="G73" s="44" cm="1">
        <f t="array" ref="G73">AVERAGE(ABS($D$2:D73))</f>
        <v>601843.22867279756</v>
      </c>
      <c r="H73" s="39">
        <f>SUM($D$2:D73)</f>
        <v>-478933.85100514069</v>
      </c>
      <c r="I73" s="40">
        <f t="shared" si="3"/>
        <v>-0.79577841568692187</v>
      </c>
    </row>
  </sheetData>
  <phoneticPr fontId="1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A4E393-72BA-4B03-BEE0-B6F113ED378E}">
  <dimension ref="A1:W74"/>
  <sheetViews>
    <sheetView topLeftCell="D1" zoomScale="58" zoomScaleNormal="80" workbookViewId="0">
      <selection activeCell="U2" sqref="U2:V8"/>
    </sheetView>
  </sheetViews>
  <sheetFormatPr defaultRowHeight="15.75"/>
  <cols>
    <col min="1" max="1" width="9.06640625" style="1"/>
    <col min="2" max="2" width="11.86328125" style="1" customWidth="1"/>
    <col min="3" max="3" width="4.86328125" style="1" customWidth="1"/>
    <col min="4" max="6" width="11.86328125" style="1" customWidth="1"/>
    <col min="7" max="7" width="4.6640625" style="1" customWidth="1"/>
    <col min="8" max="8" width="13.86328125" style="1" bestFit="1" customWidth="1"/>
    <col min="9" max="9" width="14.53125" style="1" bestFit="1" customWidth="1"/>
    <col min="10" max="10" width="14.53125" style="172" customWidth="1"/>
    <col min="11" max="11" width="11" style="1" customWidth="1"/>
    <col min="12" max="12" width="9.06640625" style="1"/>
    <col min="13" max="13" width="9.06640625" style="1" customWidth="1"/>
    <col min="14" max="14" width="9.1328125" style="1" customWidth="1"/>
    <col min="15" max="15" width="10.6640625" style="1" customWidth="1"/>
    <col min="16" max="17" width="12.59765625" style="1" customWidth="1"/>
    <col min="18" max="18" width="10.796875" style="1" customWidth="1"/>
    <col min="19" max="19" width="7.265625" style="1" customWidth="1"/>
    <col min="20" max="20" width="9.06640625" style="1"/>
    <col min="21" max="21" width="9.06640625" style="1" customWidth="1"/>
    <col min="22" max="22" width="14.59765625" style="1" customWidth="1"/>
    <col min="23" max="16384" width="9.06640625" style="1"/>
  </cols>
  <sheetData>
    <row r="1" spans="1:23" ht="46.25" customHeight="1" thickBot="1">
      <c r="A1" s="2" t="s">
        <v>0</v>
      </c>
      <c r="B1" s="10" t="s">
        <v>3</v>
      </c>
      <c r="C1" s="8"/>
      <c r="D1" s="8"/>
      <c r="E1" s="8"/>
      <c r="F1" s="8"/>
      <c r="H1" s="136" t="s">
        <v>68</v>
      </c>
      <c r="I1" s="136" t="s">
        <v>69</v>
      </c>
      <c r="J1" s="170" t="s">
        <v>70</v>
      </c>
      <c r="K1" s="137" t="s">
        <v>71</v>
      </c>
      <c r="L1" s="138" t="s">
        <v>57</v>
      </c>
      <c r="M1" s="138" t="s">
        <v>58</v>
      </c>
      <c r="N1" s="138" t="s">
        <v>82</v>
      </c>
      <c r="O1" s="173" t="s">
        <v>59</v>
      </c>
      <c r="P1" s="173" t="s">
        <v>60</v>
      </c>
      <c r="Q1" s="174" t="s">
        <v>61</v>
      </c>
      <c r="R1" s="139" t="s">
        <v>42</v>
      </c>
      <c r="S1" s="139" t="s">
        <v>62</v>
      </c>
    </row>
    <row r="2" spans="1:23" ht="16.899999999999999" thickTop="1" thickBot="1">
      <c r="A2" s="108">
        <v>0</v>
      </c>
      <c r="B2" s="111"/>
      <c r="D2" s="1" t="s">
        <v>72</v>
      </c>
      <c r="H2" s="124">
        <f>E12</f>
        <v>11260050.259780906</v>
      </c>
      <c r="I2" s="125">
        <f>E13</f>
        <v>35177.348286063425</v>
      </c>
      <c r="J2" s="171"/>
      <c r="K2" s="126"/>
      <c r="L2" s="126"/>
      <c r="M2" s="127"/>
      <c r="N2" s="127"/>
      <c r="O2" s="128"/>
      <c r="P2" s="129"/>
      <c r="Q2" s="126"/>
      <c r="R2" s="126"/>
      <c r="S2" s="126"/>
      <c r="U2" s="42" t="s">
        <v>44</v>
      </c>
      <c r="V2" s="32">
        <f>P74</f>
        <v>619493587745.42346</v>
      </c>
      <c r="W2" s="85"/>
    </row>
    <row r="3" spans="1:23" ht="16.149999999999999" thickBot="1">
      <c r="A3" s="3">
        <v>1</v>
      </c>
      <c r="B3" s="59">
        <v>10564531</v>
      </c>
      <c r="C3" s="28"/>
      <c r="H3" s="34">
        <f t="shared" ref="H3:H34" si="0">$V$10*B3+(1-$V$10)*J3</f>
        <v>11222157.947260274</v>
      </c>
      <c r="I3" s="118">
        <f>$V$11*(H3-H2)+(1-$V$11)*I2</f>
        <v>-5010.9651576193482</v>
      </c>
      <c r="J3" s="213">
        <f>I2+H2</f>
        <v>11295227.60806697</v>
      </c>
      <c r="K3" s="119">
        <f t="shared" ref="K3:K34" si="1">J3-B3</f>
        <v>730696.60806697048</v>
      </c>
      <c r="L3" s="1">
        <f>ABS(K3)</f>
        <v>730696.60806697048</v>
      </c>
      <c r="M3" s="106">
        <f t="shared" ref="M3:M34" si="2">K3/B3</f>
        <v>6.916507775564959E-2</v>
      </c>
      <c r="N3" s="106">
        <f>ABS(M3)</f>
        <v>6.916507775564959E-2</v>
      </c>
      <c r="O3" s="107">
        <f>N3/A3</f>
        <v>6.916507775564959E-2</v>
      </c>
      <c r="P3" s="180">
        <f>K3*K3/A3</f>
        <v>533917533040.57587</v>
      </c>
      <c r="Q3" s="35">
        <f>L3/A3</f>
        <v>730696.60806697048</v>
      </c>
      <c r="R3" s="119">
        <f>K3</f>
        <v>730696.60806697048</v>
      </c>
      <c r="S3" s="156">
        <f>R3/Q3</f>
        <v>1</v>
      </c>
      <c r="U3" s="42" t="s">
        <v>45</v>
      </c>
      <c r="V3" s="183">
        <f>O74</f>
        <v>4.7809974406003035E-2</v>
      </c>
      <c r="W3" s="1" t="s">
        <v>48</v>
      </c>
    </row>
    <row r="4" spans="1:23" ht="16.5" thickBot="1">
      <c r="A4" s="3">
        <v>2</v>
      </c>
      <c r="B4" s="59">
        <v>10754359</v>
      </c>
      <c r="C4" s="28"/>
      <c r="D4" s="112" t="s">
        <v>73</v>
      </c>
      <c r="E4" s="112"/>
      <c r="H4" s="34">
        <f t="shared" si="0"/>
        <v>11170868.18389239</v>
      </c>
      <c r="I4" s="118">
        <f t="shared" ref="I4:I34" si="3">$V$11*(H4-H3)+(1-$V$11)*I3</f>
        <v>-30464.304173264834</v>
      </c>
      <c r="J4" s="213">
        <f t="shared" ref="J4:J67" si="4">I3+H3</f>
        <v>11217146.982102655</v>
      </c>
      <c r="K4" s="119">
        <f t="shared" si="1"/>
        <v>462787.98210265487</v>
      </c>
      <c r="L4" s="1">
        <f t="shared" ref="L4:L67" si="5">ABS(K4)</f>
        <v>462787.98210265487</v>
      </c>
      <c r="M4" s="106">
        <f t="shared" si="2"/>
        <v>4.3032595629609802E-2</v>
      </c>
      <c r="N4" s="106">
        <f t="shared" ref="N4:N67" si="6">ABS(M4)</f>
        <v>4.3032595629609802E-2</v>
      </c>
      <c r="O4" s="107">
        <f>SUM($N$3:N4)/A4</f>
        <v>5.6098836692629696E-2</v>
      </c>
      <c r="P4" s="180">
        <f>SUMPRODUCT($K$3:K4,$K$3:K4)/A4</f>
        <v>374045124709.61157</v>
      </c>
      <c r="Q4" s="35">
        <f>SUM($L$3:L4)/A4</f>
        <v>596742.29508481268</v>
      </c>
      <c r="R4" s="119">
        <f>SUM($K$3:K4)</f>
        <v>1193484.5901696254</v>
      </c>
      <c r="S4" s="156">
        <f t="shared" ref="S4:S67" si="7">R4/Q4</f>
        <v>2</v>
      </c>
      <c r="U4" s="42" t="s">
        <v>46</v>
      </c>
      <c r="V4" s="86">
        <f>Q74</f>
        <v>599232.79584963562</v>
      </c>
    </row>
    <row r="5" spans="1:23" ht="16.5" thickBot="1">
      <c r="A5" s="3">
        <v>3</v>
      </c>
      <c r="B5" s="59">
        <v>11703372</v>
      </c>
      <c r="C5" s="28"/>
      <c r="D5" s="1" t="s">
        <v>74</v>
      </c>
      <c r="E5" s="1">
        <v>0.62425381618472853</v>
      </c>
      <c r="H5" s="34">
        <f t="shared" si="0"/>
        <v>11196700.691747213</v>
      </c>
      <c r="I5" s="118">
        <f t="shared" si="3"/>
        <v>498.94244218349013</v>
      </c>
      <c r="J5" s="213">
        <f t="shared" si="4"/>
        <v>11140403.879719125</v>
      </c>
      <c r="K5" s="119">
        <f t="shared" si="1"/>
        <v>-562968.12028087489</v>
      </c>
      <c r="L5" s="1">
        <f t="shared" si="5"/>
        <v>562968.12028087489</v>
      </c>
      <c r="M5" s="106">
        <f t="shared" si="2"/>
        <v>-4.8103069805939251E-2</v>
      </c>
      <c r="N5" s="106">
        <f t="shared" si="6"/>
        <v>4.8103069805939251E-2</v>
      </c>
      <c r="O5" s="107">
        <f>SUM($N$3:N5)/A5</f>
        <v>5.3433581063732881E-2</v>
      </c>
      <c r="P5" s="180">
        <f>SUMPRODUCT($K$3:K5,$K$3:K5)/A5</f>
        <v>355007784623.93488</v>
      </c>
      <c r="Q5" s="35">
        <f>SUM($L$3:L5)/A5</f>
        <v>585484.23681683338</v>
      </c>
      <c r="R5" s="119">
        <f>SUM($K$3:K5)</f>
        <v>630516.46988875046</v>
      </c>
      <c r="S5" s="156">
        <f t="shared" si="7"/>
        <v>1.0769145098026016</v>
      </c>
      <c r="U5" s="58" t="s">
        <v>50</v>
      </c>
      <c r="V5" s="87">
        <f>1.25*V4</f>
        <v>749040.99481204455</v>
      </c>
    </row>
    <row r="6" spans="1:23" ht="16.5" thickBot="1">
      <c r="A6" s="3">
        <v>4</v>
      </c>
      <c r="B6" s="59">
        <v>11446799</v>
      </c>
      <c r="C6" s="28"/>
      <c r="D6" s="1" t="s">
        <v>75</v>
      </c>
      <c r="E6" s="1">
        <v>0.3896928270211969</v>
      </c>
      <c r="H6" s="34">
        <f t="shared" si="0"/>
        <v>11222159.570770457</v>
      </c>
      <c r="I6" s="118">
        <f t="shared" si="3"/>
        <v>14226.907561767104</v>
      </c>
      <c r="J6" s="213">
        <f t="shared" si="4"/>
        <v>11197199.634189397</v>
      </c>
      <c r="K6" s="119">
        <f t="shared" si="1"/>
        <v>-249599.3658106029</v>
      </c>
      <c r="L6" s="1">
        <f t="shared" si="5"/>
        <v>249599.3658106029</v>
      </c>
      <c r="M6" s="106">
        <f t="shared" si="2"/>
        <v>-2.1805167174736177E-2</v>
      </c>
      <c r="N6" s="106">
        <f t="shared" si="6"/>
        <v>2.1805167174736177E-2</v>
      </c>
      <c r="O6" s="107">
        <f>SUM($N$3:N6)/A6</f>
        <v>4.5526477591483705E-2</v>
      </c>
      <c r="P6" s="180">
        <f>SUMPRODUCT($K$3:K6,$K$3:K6)/A6</f>
        <v>281830799321.21497</v>
      </c>
      <c r="Q6" s="35">
        <f>SUM($L$3:L6)/A6</f>
        <v>501513.01906527579</v>
      </c>
      <c r="R6" s="119">
        <f>SUM($K$3:K6)</f>
        <v>380917.10407814756</v>
      </c>
      <c r="S6" s="156">
        <f t="shared" si="7"/>
        <v>0.7595358237919807</v>
      </c>
      <c r="U6" s="42" t="s">
        <v>47</v>
      </c>
      <c r="V6" s="88">
        <f>R74</f>
        <v>-1595954.4892878328</v>
      </c>
      <c r="W6"/>
    </row>
    <row r="7" spans="1:23" ht="16.5" thickBot="1">
      <c r="A7" s="3">
        <v>5</v>
      </c>
      <c r="B7" s="59">
        <v>11059708</v>
      </c>
      <c r="C7" s="28"/>
      <c r="D7" s="1" t="s">
        <v>76</v>
      </c>
      <c r="E7" s="1">
        <v>0.38097415312149974</v>
      </c>
      <c r="H7" s="34">
        <f t="shared" si="0"/>
        <v>11218718.630499003</v>
      </c>
      <c r="I7" s="118">
        <f t="shared" si="3"/>
        <v>4509.5912534955341</v>
      </c>
      <c r="J7" s="213">
        <f t="shared" si="4"/>
        <v>11236386.478332225</v>
      </c>
      <c r="K7" s="119">
        <f t="shared" si="1"/>
        <v>176678.47833222523</v>
      </c>
      <c r="L7" s="1">
        <f t="shared" si="5"/>
        <v>176678.47833222523</v>
      </c>
      <c r="M7" s="106">
        <f t="shared" si="2"/>
        <v>1.5974967723580518E-2</v>
      </c>
      <c r="N7" s="106">
        <f t="shared" si="6"/>
        <v>1.5974967723580518E-2</v>
      </c>
      <c r="O7" s="107">
        <f>SUM($N$3:N7)/A7</f>
        <v>3.9616175617903066E-2</v>
      </c>
      <c r="P7" s="180">
        <f>SUMPRODUCT($K$3:K7,$K$3:K7)/A7</f>
        <v>231707696398.13007</v>
      </c>
      <c r="Q7" s="35">
        <f>SUM($L$3:L7)/A7</f>
        <v>436546.11091866565</v>
      </c>
      <c r="R7" s="119">
        <f>SUM($K$3:K7)</f>
        <v>557595.58241037279</v>
      </c>
      <c r="S7" s="156">
        <f t="shared" si="7"/>
        <v>1.2772890846214875</v>
      </c>
      <c r="U7" s="42" t="s">
        <v>87</v>
      </c>
      <c r="V7" s="34">
        <f>MAX(S2:S73)</f>
        <v>5.8836999872353397</v>
      </c>
      <c r="W7" s="1" t="s">
        <v>49</v>
      </c>
    </row>
    <row r="8" spans="1:23" ht="16.5" thickBot="1">
      <c r="A8" s="3">
        <v>6</v>
      </c>
      <c r="B8" s="65">
        <v>11693245</v>
      </c>
      <c r="C8" s="28"/>
      <c r="D8" s="1" t="s">
        <v>77</v>
      </c>
      <c r="E8" s="1">
        <v>927883.25957683823</v>
      </c>
      <c r="H8" s="34">
        <f t="shared" si="0"/>
        <v>11270229.899577249</v>
      </c>
      <c r="I8" s="118">
        <f t="shared" si="3"/>
        <v>30360.514057107957</v>
      </c>
      <c r="J8" s="213">
        <f t="shared" si="4"/>
        <v>11223228.221752498</v>
      </c>
      <c r="K8" s="119">
        <f t="shared" si="1"/>
        <v>-470016.7782475017</v>
      </c>
      <c r="L8" s="1">
        <f t="shared" si="5"/>
        <v>470016.7782475017</v>
      </c>
      <c r="M8" s="106">
        <f t="shared" si="2"/>
        <v>-4.0195581145139922E-2</v>
      </c>
      <c r="N8" s="106">
        <f t="shared" si="6"/>
        <v>4.0195581145139922E-2</v>
      </c>
      <c r="O8" s="107">
        <f>SUM($N$3:N8)/A8</f>
        <v>3.971274320577587E-2</v>
      </c>
      <c r="P8" s="180">
        <f>SUMPRODUCT($K$3:K8,$K$3:K8)/A8</f>
        <v>229909042304.13525</v>
      </c>
      <c r="Q8" s="35">
        <f>SUM($L$3:L8)/A8</f>
        <v>442124.5554734717</v>
      </c>
      <c r="R8" s="119">
        <f>SUM($K$3:K8)</f>
        <v>87578.804162871093</v>
      </c>
      <c r="S8" s="156">
        <f t="shared" si="7"/>
        <v>0.19808627021198325</v>
      </c>
      <c r="U8" s="42" t="s">
        <v>88</v>
      </c>
      <c r="V8" s="34">
        <f>MIN(S3:S74)</f>
        <v>-7.526660766057498</v>
      </c>
    </row>
    <row r="9" spans="1:23" ht="16.5" thickBot="1">
      <c r="A9" s="3">
        <v>7</v>
      </c>
      <c r="B9" s="66">
        <v>12870356</v>
      </c>
      <c r="C9" s="29"/>
      <c r="D9" s="113" t="s">
        <v>78</v>
      </c>
      <c r="E9" s="113">
        <v>72</v>
      </c>
      <c r="H9" s="34">
        <f t="shared" si="0"/>
        <v>11457566.972270921</v>
      </c>
      <c r="I9" s="118">
        <f t="shared" si="3"/>
        <v>116697.6213072182</v>
      </c>
      <c r="J9" s="213">
        <f t="shared" si="4"/>
        <v>11300590.413634356</v>
      </c>
      <c r="K9" s="119">
        <f t="shared" si="1"/>
        <v>-1569765.5863656439</v>
      </c>
      <c r="L9" s="1">
        <f t="shared" si="5"/>
        <v>1569765.5863656439</v>
      </c>
      <c r="M9" s="106">
        <f t="shared" si="2"/>
        <v>-0.12196753425978613</v>
      </c>
      <c r="N9" s="106">
        <f t="shared" si="6"/>
        <v>0.12196753425978613</v>
      </c>
      <c r="O9" s="107">
        <f>SUM($N$3:N9)/A9</f>
        <v>5.1463427642063055E-2</v>
      </c>
      <c r="P9" s="180">
        <f>SUMPRODUCT($K$3:K9,$K$3:K9)/A9</f>
        <v>549088321423.24078</v>
      </c>
      <c r="Q9" s="35">
        <f>SUM($L$3:L9)/A9</f>
        <v>603216.1313152106</v>
      </c>
      <c r="R9" s="119">
        <f>SUM($K$3:K9)</f>
        <v>-1482186.7822027728</v>
      </c>
      <c r="S9" s="156">
        <f t="shared" si="7"/>
        <v>-2.4571404928630067</v>
      </c>
      <c r="U9" s="42"/>
      <c r="V9" s="34"/>
    </row>
    <row r="10" spans="1:23" ht="16.149999999999999" thickBot="1">
      <c r="A10" s="3">
        <v>8</v>
      </c>
      <c r="B10" s="66">
        <v>13029532</v>
      </c>
      <c r="C10" s="29"/>
      <c r="H10" s="34">
        <f t="shared" si="0"/>
        <v>11719791.334220327</v>
      </c>
      <c r="I10" s="118">
        <f t="shared" si="3"/>
        <v>196737.32866042183</v>
      </c>
      <c r="J10" s="213">
        <f>I9+H9</f>
        <v>11574264.593578139</v>
      </c>
      <c r="K10" s="119">
        <f t="shared" si="1"/>
        <v>-1455267.4064218607</v>
      </c>
      <c r="L10" s="1">
        <f t="shared" si="5"/>
        <v>1455267.4064218607</v>
      </c>
      <c r="M10" s="106">
        <f t="shared" si="2"/>
        <v>-0.11168992151228921</v>
      </c>
      <c r="N10" s="106">
        <f t="shared" si="6"/>
        <v>0.11168992151228921</v>
      </c>
      <c r="O10" s="107">
        <f>SUM($N$3:N10)/A10</f>
        <v>5.8991739375841318E-2</v>
      </c>
      <c r="P10" s="180">
        <f>SUMPRODUCT($K$3:K10,$K$3:K10)/A10</f>
        <v>745177684269.56177</v>
      </c>
      <c r="Q10" s="35">
        <f>SUM($L$3:L10)/A10</f>
        <v>709722.54070354183</v>
      </c>
      <c r="R10" s="119">
        <f>SUM($K$3:K10)</f>
        <v>-2937454.1886246335</v>
      </c>
      <c r="S10" s="156">
        <f t="shared" si="7"/>
        <v>-4.1388768429318317</v>
      </c>
      <c r="U10" s="115" t="s">
        <v>64</v>
      </c>
      <c r="V10" s="109">
        <v>0.1</v>
      </c>
    </row>
    <row r="11" spans="1:23" ht="16.5" thickBot="1">
      <c r="A11" s="3">
        <v>9</v>
      </c>
      <c r="B11" s="59">
        <v>11468525</v>
      </c>
      <c r="C11" s="28"/>
      <c r="D11" s="114"/>
      <c r="E11" s="114" t="s">
        <v>79</v>
      </c>
      <c r="F11" s="114" t="s">
        <v>77</v>
      </c>
      <c r="H11" s="34">
        <f t="shared" si="0"/>
        <v>11871728.296592673</v>
      </c>
      <c r="I11" s="118">
        <f t="shared" si="3"/>
        <v>172097.12720198004</v>
      </c>
      <c r="J11" s="213">
        <f t="shared" si="4"/>
        <v>11916528.662880749</v>
      </c>
      <c r="K11" s="119">
        <f t="shared" si="1"/>
        <v>448003.66288074851</v>
      </c>
      <c r="L11" s="1">
        <f t="shared" si="5"/>
        <v>448003.66288074851</v>
      </c>
      <c r="M11" s="106">
        <f t="shared" si="2"/>
        <v>3.906375605239109E-2</v>
      </c>
      <c r="N11" s="106">
        <f t="shared" si="6"/>
        <v>3.906375605239109E-2</v>
      </c>
      <c r="O11" s="107">
        <f>SUM($N$3:N11)/A11</f>
        <v>5.677751900656907E-2</v>
      </c>
      <c r="P11" s="180">
        <f>SUMPRODUCT($K$3:K11,$K$3:K11)/A11</f>
        <v>684680972901.229</v>
      </c>
      <c r="Q11" s="35">
        <f>SUM($L$3:L11)/A11</f>
        <v>680642.66538989812</v>
      </c>
      <c r="R11" s="119">
        <f>SUM($K$3:K11)</f>
        <v>-2489450.525743885</v>
      </c>
      <c r="S11" s="156">
        <f t="shared" si="7"/>
        <v>-3.6574999663264314</v>
      </c>
      <c r="U11" s="116" t="s">
        <v>65</v>
      </c>
      <c r="V11" s="110">
        <v>0.55000000000000004</v>
      </c>
    </row>
    <row r="12" spans="1:23" ht="16.5" thickBot="1">
      <c r="A12" s="3">
        <v>10</v>
      </c>
      <c r="B12" s="59">
        <v>11822554</v>
      </c>
      <c r="C12" s="28"/>
      <c r="D12" s="1" t="s">
        <v>80</v>
      </c>
      <c r="E12" s="1">
        <v>11260050.259780906</v>
      </c>
      <c r="F12" s="1">
        <v>221002.36226991651</v>
      </c>
      <c r="H12" s="34">
        <f t="shared" si="0"/>
        <v>12021698.281415189</v>
      </c>
      <c r="I12" s="118">
        <f t="shared" si="3"/>
        <v>159927.19889327447</v>
      </c>
      <c r="J12" s="213">
        <f t="shared" si="4"/>
        <v>12043825.423794653</v>
      </c>
      <c r="K12" s="119">
        <f t="shared" si="1"/>
        <v>221271.42379465327</v>
      </c>
      <c r="L12" s="1">
        <f t="shared" si="5"/>
        <v>221271.42379465327</v>
      </c>
      <c r="M12" s="106">
        <f t="shared" si="2"/>
        <v>1.8716042556849669E-2</v>
      </c>
      <c r="N12" s="106">
        <f t="shared" si="6"/>
        <v>1.8716042556849669E-2</v>
      </c>
      <c r="O12" s="107">
        <f>SUM($N$3:N12)/A12</f>
        <v>5.297137136159713E-2</v>
      </c>
      <c r="P12" s="180">
        <f>SUMPRODUCT($K$3:K12,$K$3:K12)/A12</f>
        <v>621108979909.91748</v>
      </c>
      <c r="Q12" s="35">
        <f>SUM($L$3:L12)/A12</f>
        <v>634705.54123037367</v>
      </c>
      <c r="R12" s="119">
        <f>SUM($K$3:K12)</f>
        <v>-2268179.1019492317</v>
      </c>
      <c r="S12" s="156">
        <f t="shared" si="7"/>
        <v>-3.5735927207321638</v>
      </c>
    </row>
    <row r="13" spans="1:23" ht="16.5" thickBot="1">
      <c r="A13" s="3">
        <v>11</v>
      </c>
      <c r="B13" s="66">
        <v>11858259</v>
      </c>
      <c r="C13" s="29"/>
      <c r="D13" s="113" t="s">
        <v>81</v>
      </c>
      <c r="E13" s="113">
        <v>35177.348286063425</v>
      </c>
      <c r="F13" s="113">
        <v>5261.712443115719</v>
      </c>
      <c r="H13" s="34">
        <f t="shared" si="0"/>
        <v>12149288.832277618</v>
      </c>
      <c r="I13" s="118">
        <f t="shared" si="3"/>
        <v>142142.04247630981</v>
      </c>
      <c r="J13" s="213">
        <f t="shared" si="4"/>
        <v>12181625.480308464</v>
      </c>
      <c r="K13" s="119">
        <f t="shared" si="1"/>
        <v>323366.4803084638</v>
      </c>
      <c r="L13" s="1">
        <f t="shared" si="5"/>
        <v>323366.4803084638</v>
      </c>
      <c r="M13" s="106">
        <f t="shared" si="2"/>
        <v>2.7269304904578639E-2</v>
      </c>
      <c r="N13" s="106">
        <f t="shared" si="6"/>
        <v>2.7269304904578639E-2</v>
      </c>
      <c r="O13" s="107">
        <f>SUM($N$3:N13)/A13</f>
        <v>5.0634819865504548E-2</v>
      </c>
      <c r="P13" s="180">
        <f>SUMPRODUCT($K$3:K13,$K$3:K13)/A13</f>
        <v>574150516335.11438</v>
      </c>
      <c r="Q13" s="35">
        <f>SUM($L$3:L13)/A13</f>
        <v>606401.9902374727</v>
      </c>
      <c r="R13" s="119">
        <f>SUM($K$3:K13)</f>
        <v>-1944812.6216407679</v>
      </c>
      <c r="S13" s="156">
        <f t="shared" si="7"/>
        <v>-3.2071342986179201</v>
      </c>
    </row>
    <row r="14" spans="1:23" ht="16.149999999999999" thickBot="1">
      <c r="A14" s="5">
        <v>12</v>
      </c>
      <c r="B14" s="67">
        <v>11980632</v>
      </c>
      <c r="C14" s="28"/>
      <c r="H14" s="40">
        <f t="shared" si="0"/>
        <v>12260350.987278534</v>
      </c>
      <c r="I14" s="120">
        <f t="shared" si="3"/>
        <v>125048.10436484308</v>
      </c>
      <c r="J14" s="214">
        <f t="shared" si="4"/>
        <v>12291430.874753928</v>
      </c>
      <c r="K14" s="121">
        <f t="shared" si="1"/>
        <v>310798.87475392781</v>
      </c>
      <c r="L14" s="113">
        <f t="shared" si="5"/>
        <v>310798.87475392781</v>
      </c>
      <c r="M14" s="122">
        <f t="shared" si="2"/>
        <v>2.5941776256371767E-2</v>
      </c>
      <c r="N14" s="122">
        <f t="shared" si="6"/>
        <v>2.5941776256371767E-2</v>
      </c>
      <c r="O14" s="123">
        <f>SUM($N$3:N14)/A14</f>
        <v>4.8577066231410143E-2</v>
      </c>
      <c r="P14" s="181">
        <f>SUMPRODUCT($K$3:K14,$K$3:K14)/A14</f>
        <v>534354301686.21387</v>
      </c>
      <c r="Q14" s="187">
        <f>SUM($L$3:L14)/A14</f>
        <v>581768.39728051063</v>
      </c>
      <c r="R14" s="121">
        <f>SUM($K$3:K14)</f>
        <v>-1634013.7468868401</v>
      </c>
      <c r="S14" s="175">
        <f t="shared" si="7"/>
        <v>-2.8087014601086513</v>
      </c>
    </row>
    <row r="15" spans="1:23" ht="16.149999999999999" thickBot="1">
      <c r="A15" s="3">
        <v>13</v>
      </c>
      <c r="B15" s="59">
        <v>12044641</v>
      </c>
      <c r="C15" s="28"/>
      <c r="H15" s="130">
        <f t="shared" si="0"/>
        <v>12351323.282479038</v>
      </c>
      <c r="I15" s="131">
        <f t="shared" si="3"/>
        <v>106306.40932445679</v>
      </c>
      <c r="J15" s="215">
        <f t="shared" si="4"/>
        <v>12385399.091643376</v>
      </c>
      <c r="K15" s="133">
        <f t="shared" si="1"/>
        <v>340758.09164337628</v>
      </c>
      <c r="L15" s="132">
        <f t="shared" si="5"/>
        <v>340758.09164337628</v>
      </c>
      <c r="M15" s="134">
        <f t="shared" si="2"/>
        <v>2.8291261785500812E-2</v>
      </c>
      <c r="N15" s="134">
        <f t="shared" si="6"/>
        <v>2.8291261785500812E-2</v>
      </c>
      <c r="O15" s="135">
        <f>SUM($N$3:N15)/A15</f>
        <v>4.7016619735570961E-2</v>
      </c>
      <c r="P15" s="182">
        <f>SUMPRODUCT($K$3:K15,$K$3:K15)/A15</f>
        <v>502182130558.07709</v>
      </c>
      <c r="Q15" s="188">
        <f>SUM($L$3:L15)/A15</f>
        <v>563229.14300073113</v>
      </c>
      <c r="R15" s="133">
        <f>SUM($K$3:K15)</f>
        <v>-1293255.6552434638</v>
      </c>
      <c r="S15" s="176">
        <f t="shared" si="7"/>
        <v>-2.2961447775116017</v>
      </c>
    </row>
    <row r="16" spans="1:23" ht="16.149999999999999" thickBot="1">
      <c r="A16" s="3">
        <v>14</v>
      </c>
      <c r="B16" s="59">
        <v>10570968</v>
      </c>
      <c r="C16" s="28"/>
      <c r="H16" s="34">
        <f t="shared" si="0"/>
        <v>12268963.522623146</v>
      </c>
      <c r="I16" s="118">
        <f t="shared" si="3"/>
        <v>2540.0162752646647</v>
      </c>
      <c r="J16" s="213">
        <f>I15+H15</f>
        <v>12457629.691803494</v>
      </c>
      <c r="K16" s="119">
        <f t="shared" si="1"/>
        <v>1886661.6918034945</v>
      </c>
      <c r="L16" s="1">
        <f t="shared" si="5"/>
        <v>1886661.6918034945</v>
      </c>
      <c r="M16" s="106">
        <f t="shared" si="2"/>
        <v>0.17847577362863026</v>
      </c>
      <c r="N16" s="106">
        <f t="shared" si="6"/>
        <v>0.17847577362863026</v>
      </c>
      <c r="O16" s="107">
        <f>SUM($N$3:N16)/A16</f>
        <v>5.6406559299360906E-2</v>
      </c>
      <c r="P16" s="180">
        <f>SUMPRODUCT($K$3:K16,$K$3:K16)/A16</f>
        <v>720561431183.84473</v>
      </c>
      <c r="Q16" s="35">
        <f>SUM($L$3:L16)/A16</f>
        <v>657760.03934378561</v>
      </c>
      <c r="R16" s="119">
        <f>SUM($K$3:K16)</f>
        <v>593406.03656003065</v>
      </c>
      <c r="S16" s="156">
        <f t="shared" si="7"/>
        <v>0.90216188437358136</v>
      </c>
    </row>
    <row r="17" spans="1:19" ht="16.149999999999999" thickBot="1">
      <c r="A17" s="3">
        <v>15</v>
      </c>
      <c r="B17" s="59">
        <v>12362021</v>
      </c>
      <c r="C17" s="28"/>
      <c r="D17" s="28"/>
      <c r="E17" s="28"/>
      <c r="F17" s="28"/>
      <c r="H17" s="34">
        <f t="shared" si="0"/>
        <v>12280555.285008568</v>
      </c>
      <c r="I17" s="118">
        <f t="shared" si="3"/>
        <v>7518.4766358513998</v>
      </c>
      <c r="J17" s="213">
        <f t="shared" si="4"/>
        <v>12271503.53889841</v>
      </c>
      <c r="K17" s="119">
        <f t="shared" si="1"/>
        <v>-90517.461101589724</v>
      </c>
      <c r="L17" s="1">
        <f t="shared" si="5"/>
        <v>90517.461101589724</v>
      </c>
      <c r="M17" s="106">
        <f t="shared" si="2"/>
        <v>-7.3222219167553369E-3</v>
      </c>
      <c r="N17" s="106">
        <f t="shared" si="6"/>
        <v>7.3222219167553369E-3</v>
      </c>
      <c r="O17" s="107">
        <f>SUM($N$3:N17)/A17</f>
        <v>5.3134270140520537E-2</v>
      </c>
      <c r="P17" s="180">
        <f>SUMPRODUCT($K$3:K17,$K$3:K17)/A17</f>
        <v>673070229822.54028</v>
      </c>
      <c r="Q17" s="35">
        <f>SUM($L$3:L17)/A17</f>
        <v>619943.86746097251</v>
      </c>
      <c r="R17" s="119">
        <f>SUM($K$3:K17)</f>
        <v>502888.57545844093</v>
      </c>
      <c r="S17" s="156">
        <f t="shared" si="7"/>
        <v>0.81118404722359705</v>
      </c>
    </row>
    <row r="18" spans="1:19" ht="16.149999999999999" thickBot="1">
      <c r="A18" s="3">
        <v>16</v>
      </c>
      <c r="B18" s="59">
        <v>12354434</v>
      </c>
      <c r="C18" s="28"/>
      <c r="D18" s="28"/>
      <c r="E18" s="28"/>
      <c r="F18" s="28"/>
      <c r="H18" s="34">
        <f t="shared" si="0"/>
        <v>12294709.785479978</v>
      </c>
      <c r="I18" s="118">
        <f t="shared" si="3"/>
        <v>11168.289745408307</v>
      </c>
      <c r="J18" s="213">
        <f t="shared" si="4"/>
        <v>12288073.761644419</v>
      </c>
      <c r="K18" s="119">
        <f t="shared" si="1"/>
        <v>-66360.238355580717</v>
      </c>
      <c r="L18" s="1">
        <f t="shared" si="5"/>
        <v>66360.238355580717</v>
      </c>
      <c r="M18" s="106">
        <f t="shared" si="2"/>
        <v>-5.3713701781547187E-3</v>
      </c>
      <c r="N18" s="106">
        <f t="shared" si="6"/>
        <v>5.3713701781547187E-3</v>
      </c>
      <c r="O18" s="107">
        <f>SUM($N$3:N18)/A18</f>
        <v>5.0149088892872673E-2</v>
      </c>
      <c r="P18" s="180">
        <f>SUMPRODUCT($K$3:K18,$K$3:K18)/A18</f>
        <v>631278570535.79456</v>
      </c>
      <c r="Q18" s="35">
        <f>SUM($L$3:L18)/A18</f>
        <v>585344.89064188558</v>
      </c>
      <c r="R18" s="119">
        <f>SUM($K$3:K18)</f>
        <v>436528.33710286021</v>
      </c>
      <c r="S18" s="156">
        <f t="shared" si="7"/>
        <v>0.74576261633404872</v>
      </c>
    </row>
    <row r="19" spans="1:19" ht="16.149999999999999" thickBot="1">
      <c r="A19" s="3">
        <v>17</v>
      </c>
      <c r="B19" s="59">
        <v>12402361</v>
      </c>
      <c r="C19" s="28"/>
      <c r="D19" s="29"/>
      <c r="E19" s="29"/>
      <c r="F19" s="29"/>
      <c r="H19" s="34">
        <f t="shared" si="0"/>
        <v>12315526.367702847</v>
      </c>
      <c r="I19" s="118">
        <f t="shared" si="3"/>
        <v>16474.850608012031</v>
      </c>
      <c r="J19" s="213">
        <f t="shared" si="4"/>
        <v>12305878.075225387</v>
      </c>
      <c r="K19" s="119">
        <f t="shared" si="1"/>
        <v>-96482.924774613231</v>
      </c>
      <c r="L19" s="1">
        <f t="shared" si="5"/>
        <v>96482.924774613231</v>
      </c>
      <c r="M19" s="106">
        <f t="shared" si="2"/>
        <v>-7.7793998073925792E-3</v>
      </c>
      <c r="N19" s="106">
        <f t="shared" si="6"/>
        <v>7.7793998073925792E-3</v>
      </c>
      <c r="O19" s="107">
        <f>SUM($N$3:N19)/A19</f>
        <v>4.7656754240785609E-2</v>
      </c>
      <c r="P19" s="180">
        <f>SUMPRODUCT($K$3:K19,$K$3:K19)/A19</f>
        <v>594692122549.75159</v>
      </c>
      <c r="Q19" s="35">
        <f>SUM($L$3:L19)/A19</f>
        <v>556588.30441439897</v>
      </c>
      <c r="R19" s="119">
        <f>SUM($K$3:K19)</f>
        <v>340045.41232824698</v>
      </c>
      <c r="S19" s="156">
        <f t="shared" si="7"/>
        <v>0.61094602533198683</v>
      </c>
    </row>
    <row r="20" spans="1:19" ht="16.149999999999999" thickBot="1">
      <c r="A20" s="3">
        <v>18</v>
      </c>
      <c r="B20" s="65">
        <v>12529393</v>
      </c>
      <c r="C20" s="28"/>
      <c r="D20" s="28"/>
      <c r="E20" s="28"/>
      <c r="F20" s="28"/>
      <c r="H20" s="34">
        <f t="shared" si="0"/>
        <v>12351740.396479774</v>
      </c>
      <c r="I20" s="118">
        <f t="shared" si="3"/>
        <v>27331.398600915221</v>
      </c>
      <c r="J20" s="213">
        <f t="shared" si="4"/>
        <v>12332001.218310859</v>
      </c>
      <c r="K20" s="119">
        <f t="shared" si="1"/>
        <v>-197391.78168914095</v>
      </c>
      <c r="L20" s="1">
        <f t="shared" si="5"/>
        <v>197391.78168914095</v>
      </c>
      <c r="M20" s="106">
        <f t="shared" si="2"/>
        <v>-1.5754297250404784E-2</v>
      </c>
      <c r="N20" s="106">
        <f t="shared" si="6"/>
        <v>1.5754297250404784E-2</v>
      </c>
      <c r="O20" s="107">
        <f>SUM($N$3:N20)/A20</f>
        <v>4.5884395519097787E-2</v>
      </c>
      <c r="P20" s="180">
        <f>SUMPRODUCT($K$3:K20,$K$3:K20)/A20</f>
        <v>563818311045.78845</v>
      </c>
      <c r="Q20" s="35">
        <f>SUM($L$3:L20)/A20</f>
        <v>536632.94204077357</v>
      </c>
      <c r="R20" s="119">
        <f>SUM($K$3:K20)</f>
        <v>142653.63063910604</v>
      </c>
      <c r="S20" s="156">
        <f t="shared" si="7"/>
        <v>0.26583092364140992</v>
      </c>
    </row>
    <row r="21" spans="1:19" ht="16.149999999999999" thickBot="1">
      <c r="A21" s="3">
        <v>19</v>
      </c>
      <c r="B21" s="66">
        <v>13963321</v>
      </c>
      <c r="C21" s="29"/>
      <c r="D21" s="28"/>
      <c r="E21" s="28"/>
      <c r="F21" s="28"/>
      <c r="H21" s="34">
        <f t="shared" si="0"/>
        <v>12537496.71557262</v>
      </c>
      <c r="I21" s="118">
        <f t="shared" si="3"/>
        <v>114465.1048714769</v>
      </c>
      <c r="J21" s="213">
        <f t="shared" si="4"/>
        <v>12379071.79508069</v>
      </c>
      <c r="K21" s="119">
        <f t="shared" si="1"/>
        <v>-1584249.2049193103</v>
      </c>
      <c r="L21" s="1">
        <f t="shared" si="5"/>
        <v>1584249.2049193103</v>
      </c>
      <c r="M21" s="106">
        <f t="shared" si="2"/>
        <v>-0.11345790911197345</v>
      </c>
      <c r="N21" s="106">
        <f t="shared" si="6"/>
        <v>0.11345790911197345</v>
      </c>
      <c r="O21" s="107">
        <f>SUM($N$3:N21)/A21</f>
        <v>4.9440896234512297E-2</v>
      </c>
      <c r="P21" s="180">
        <f>SUMPRODUCT($K$3:K21,$K$3:K21)/A21</f>
        <v>666240796953.24512</v>
      </c>
      <c r="Q21" s="35">
        <f>SUM($L$3:L21)/A21</f>
        <v>591770.64008701232</v>
      </c>
      <c r="R21" s="119">
        <f>SUM($K$3:K21)</f>
        <v>-1441595.5742802043</v>
      </c>
      <c r="S21" s="156">
        <f t="shared" si="7"/>
        <v>-2.4360714719950218</v>
      </c>
    </row>
    <row r="22" spans="1:19" ht="16.149999999999999" thickBot="1">
      <c r="A22" s="3">
        <v>20</v>
      </c>
      <c r="B22" s="66">
        <v>13704451</v>
      </c>
      <c r="C22" s="29"/>
      <c r="D22" s="28"/>
      <c r="E22" s="28"/>
      <c r="F22" s="28"/>
      <c r="H22" s="34">
        <f t="shared" si="0"/>
        <v>12757210.738399686</v>
      </c>
      <c r="I22" s="118">
        <f t="shared" si="3"/>
        <v>172352.00974705117</v>
      </c>
      <c r="J22" s="213">
        <f t="shared" si="4"/>
        <v>12651961.820444096</v>
      </c>
      <c r="K22" s="119">
        <f t="shared" si="1"/>
        <v>-1052489.1795559041</v>
      </c>
      <c r="L22" s="1">
        <f t="shared" si="5"/>
        <v>1052489.1795559041</v>
      </c>
      <c r="M22" s="106">
        <f t="shared" si="2"/>
        <v>-7.6799076413634093E-2</v>
      </c>
      <c r="N22" s="106">
        <f t="shared" si="6"/>
        <v>7.6799076413634093E-2</v>
      </c>
      <c r="O22" s="107">
        <f>SUM($N$3:N22)/A22</f>
        <v>5.080880524346839E-2</v>
      </c>
      <c r="P22" s="180">
        <f>SUMPRODUCT($K$3:K22,$K$3:K22)/A22</f>
        <v>688315430759.69592</v>
      </c>
      <c r="Q22" s="35">
        <f>SUM($L$3:L22)/A22</f>
        <v>614806.56706045684</v>
      </c>
      <c r="R22" s="119">
        <f>SUM($K$3:K22)</f>
        <v>-2494084.7538361084</v>
      </c>
      <c r="S22" s="156">
        <f t="shared" si="7"/>
        <v>-4.0566982974188912</v>
      </c>
    </row>
    <row r="23" spans="1:19" ht="16.149999999999999" thickBot="1">
      <c r="A23" s="3">
        <v>21</v>
      </c>
      <c r="B23" s="59">
        <v>11926698</v>
      </c>
      <c r="C23" s="28"/>
      <c r="D23" s="28"/>
      <c r="E23" s="28"/>
      <c r="F23" s="28"/>
      <c r="H23" s="34">
        <f t="shared" si="0"/>
        <v>12829276.273332065</v>
      </c>
      <c r="I23" s="118">
        <f t="shared" si="3"/>
        <v>117194.4485989813</v>
      </c>
      <c r="J23" s="213">
        <f t="shared" si="4"/>
        <v>12929562.748146737</v>
      </c>
      <c r="K23" s="119">
        <f t="shared" si="1"/>
        <v>1002864.748146737</v>
      </c>
      <c r="L23" s="1">
        <f t="shared" si="5"/>
        <v>1002864.748146737</v>
      </c>
      <c r="M23" s="106">
        <f t="shared" si="2"/>
        <v>8.4085699843052697E-2</v>
      </c>
      <c r="N23" s="106">
        <f t="shared" si="6"/>
        <v>8.4085699843052697E-2</v>
      </c>
      <c r="O23" s="107">
        <f>SUM($N$3:N23)/A23</f>
        <v>5.2393419272020021E-2</v>
      </c>
      <c r="P23" s="180">
        <f>SUMPRODUCT($K$3:K23,$K$3:K23)/A23</f>
        <v>703430777060.44458</v>
      </c>
      <c r="Q23" s="35">
        <f>SUM($L$3:L23)/A23</f>
        <v>633285.5280645655</v>
      </c>
      <c r="R23" s="119">
        <f>SUM($K$3:K23)</f>
        <v>-1491220.0056893714</v>
      </c>
      <c r="S23" s="156">
        <f t="shared" si="7"/>
        <v>-2.3547356438837439</v>
      </c>
    </row>
    <row r="24" spans="1:19" ht="16.149999999999999" thickBot="1">
      <c r="A24" s="3">
        <v>22</v>
      </c>
      <c r="B24" s="59">
        <v>12642413</v>
      </c>
      <c r="C24" s="28"/>
      <c r="D24" s="28"/>
      <c r="E24" s="28"/>
      <c r="F24" s="28"/>
      <c r="H24" s="34">
        <f t="shared" si="0"/>
        <v>12916064.949737942</v>
      </c>
      <c r="I24" s="118">
        <f t="shared" si="3"/>
        <v>100471.27389277387</v>
      </c>
      <c r="J24" s="213">
        <f t="shared" si="4"/>
        <v>12946470.721931046</v>
      </c>
      <c r="K24" s="119">
        <f t="shared" si="1"/>
        <v>304057.72193104587</v>
      </c>
      <c r="L24" s="1">
        <f t="shared" si="5"/>
        <v>304057.72193104587</v>
      </c>
      <c r="M24" s="106">
        <f t="shared" si="2"/>
        <v>2.4050608213087635E-2</v>
      </c>
      <c r="N24" s="106">
        <f t="shared" si="6"/>
        <v>2.4050608213087635E-2</v>
      </c>
      <c r="O24" s="107">
        <f>SUM($N$3:N24)/A24</f>
        <v>5.1105109678432181E-2</v>
      </c>
      <c r="P24" s="180">
        <f>SUMPRODUCT($K$3:K24,$K$3:K24)/A24</f>
        <v>675658973478.87415</v>
      </c>
      <c r="Q24" s="35">
        <f>SUM($L$3:L24)/A24</f>
        <v>618320.62778576917</v>
      </c>
      <c r="R24" s="119">
        <f>SUM($K$3:K24)</f>
        <v>-1187162.2837583255</v>
      </c>
      <c r="S24" s="156">
        <f t="shared" si="7"/>
        <v>-1.9199784552063239</v>
      </c>
    </row>
    <row r="25" spans="1:19" ht="16.149999999999999" thickBot="1">
      <c r="A25" s="3">
        <v>23</v>
      </c>
      <c r="B25" s="66">
        <v>12356561</v>
      </c>
      <c r="C25" s="29"/>
      <c r="D25" s="28"/>
      <c r="E25" s="28"/>
      <c r="F25" s="28"/>
      <c r="H25" s="34">
        <f t="shared" si="0"/>
        <v>12950538.701267643</v>
      </c>
      <c r="I25" s="118">
        <f t="shared" si="3"/>
        <v>64172.636593083822</v>
      </c>
      <c r="J25" s="213">
        <f t="shared" si="4"/>
        <v>13016536.223630715</v>
      </c>
      <c r="K25" s="119">
        <f t="shared" si="1"/>
        <v>659975.22363071516</v>
      </c>
      <c r="L25" s="1">
        <f t="shared" si="5"/>
        <v>659975.22363071516</v>
      </c>
      <c r="M25" s="106">
        <f t="shared" si="2"/>
        <v>5.3410914544161206E-2</v>
      </c>
      <c r="N25" s="106">
        <f t="shared" si="6"/>
        <v>5.3410914544161206E-2</v>
      </c>
      <c r="O25" s="107">
        <f>SUM($N$3:N25)/A25</f>
        <v>5.1205362063898661E-2</v>
      </c>
      <c r="P25" s="180">
        <f>SUMPRODUCT($K$3:K25,$K$3:K25)/A25</f>
        <v>665220204884.41931</v>
      </c>
      <c r="Q25" s="35">
        <f>SUM($L$3:L25)/A25</f>
        <v>620131.69717033196</v>
      </c>
      <c r="R25" s="119">
        <f>SUM($K$3:K25)</f>
        <v>-527187.06012761034</v>
      </c>
      <c r="S25" s="156">
        <f t="shared" si="7"/>
        <v>-0.85012113158087377</v>
      </c>
    </row>
    <row r="26" spans="1:19" ht="16.149999999999999" thickBot="1">
      <c r="A26" s="5">
        <v>24</v>
      </c>
      <c r="B26" s="68">
        <v>12982141</v>
      </c>
      <c r="C26" s="28"/>
      <c r="D26" s="28"/>
      <c r="E26" s="28"/>
      <c r="F26" s="28"/>
      <c r="H26" s="40">
        <f t="shared" si="0"/>
        <v>13011454.304074652</v>
      </c>
      <c r="I26" s="120">
        <f t="shared" si="3"/>
        <v>62381.268010742999</v>
      </c>
      <c r="J26" s="214">
        <f t="shared" si="4"/>
        <v>13014711.337860726</v>
      </c>
      <c r="K26" s="121">
        <f t="shared" si="1"/>
        <v>32570.33786072582</v>
      </c>
      <c r="L26" s="113">
        <f t="shared" si="5"/>
        <v>32570.33786072582</v>
      </c>
      <c r="M26" s="122">
        <f t="shared" si="2"/>
        <v>2.5088571954907761E-3</v>
      </c>
      <c r="N26" s="122">
        <f t="shared" si="6"/>
        <v>2.5088571954907761E-3</v>
      </c>
      <c r="O26" s="123">
        <f>SUM($N$3:N26)/A26</f>
        <v>4.9176341027715002E-2</v>
      </c>
      <c r="P26" s="181">
        <f>SUMPRODUCT($K$3:K26,$K$3:K26)/A26</f>
        <v>637546897468.75024</v>
      </c>
      <c r="Q26" s="187">
        <f>SUM($L$3:L26)/A26</f>
        <v>595649.97386576503</v>
      </c>
      <c r="R26" s="121">
        <f>SUM($K$3:K26)</f>
        <v>-494616.72226688452</v>
      </c>
      <c r="S26" s="175">
        <f t="shared" si="7"/>
        <v>-0.83038150586463511</v>
      </c>
    </row>
    <row r="27" spans="1:19" ht="16.149999999999999" thickBot="1">
      <c r="A27" s="3">
        <v>25</v>
      </c>
      <c r="B27" s="74">
        <v>11611712</v>
      </c>
      <c r="C27" s="28"/>
      <c r="D27" s="29"/>
      <c r="E27" s="29"/>
      <c r="F27" s="29"/>
      <c r="H27" s="130">
        <f t="shared" si="0"/>
        <v>12927623.214876855</v>
      </c>
      <c r="I27" s="131">
        <f t="shared" si="3"/>
        <v>-18035.528453954397</v>
      </c>
      <c r="J27" s="215">
        <f t="shared" si="4"/>
        <v>13073835.572085395</v>
      </c>
      <c r="K27" s="133">
        <f t="shared" si="1"/>
        <v>1462123.5720853955</v>
      </c>
      <c r="L27" s="132">
        <f t="shared" si="5"/>
        <v>1462123.5720853955</v>
      </c>
      <c r="M27" s="134">
        <f t="shared" si="2"/>
        <v>0.12591800176282322</v>
      </c>
      <c r="N27" s="134">
        <f t="shared" si="6"/>
        <v>0.12591800176282322</v>
      </c>
      <c r="O27" s="135">
        <f>SUM($N$3:N27)/A27</f>
        <v>5.2246007457119326E-2</v>
      </c>
      <c r="P27" s="182">
        <f>SUMPRODUCT($K$3:K27,$K$3:K27)/A27</f>
        <v>697557235171.91052</v>
      </c>
      <c r="Q27" s="188">
        <f>SUM($L$3:L27)/A27</f>
        <v>630308.9177945503</v>
      </c>
      <c r="R27" s="133">
        <f>SUM($K$3:K27)</f>
        <v>967506.84981851093</v>
      </c>
      <c r="S27" s="176">
        <f t="shared" si="7"/>
        <v>1.5349724912727167</v>
      </c>
    </row>
    <row r="28" spans="1:19" ht="16.149999999999999" thickBot="1">
      <c r="A28" s="3">
        <v>26</v>
      </c>
      <c r="B28" s="59">
        <v>12852535</v>
      </c>
      <c r="C28" s="28"/>
      <c r="D28" s="29"/>
      <c r="E28" s="29"/>
      <c r="F28" s="29"/>
      <c r="H28" s="34">
        <f t="shared" si="0"/>
        <v>12903882.417780612</v>
      </c>
      <c r="I28" s="118">
        <f t="shared" si="3"/>
        <v>-21173.426207213201</v>
      </c>
      <c r="J28" s="213">
        <f t="shared" si="4"/>
        <v>12909587.686422901</v>
      </c>
      <c r="K28" s="119">
        <f t="shared" si="1"/>
        <v>57052.686422901228</v>
      </c>
      <c r="L28" s="1">
        <f t="shared" si="5"/>
        <v>57052.686422901228</v>
      </c>
      <c r="M28" s="106">
        <f t="shared" si="2"/>
        <v>4.439022062410352E-3</v>
      </c>
      <c r="N28" s="106">
        <f t="shared" si="6"/>
        <v>4.439022062410352E-3</v>
      </c>
      <c r="O28" s="107">
        <f>SUM($N$3:N28)/A28</f>
        <v>5.0407277249630525E-2</v>
      </c>
      <c r="P28" s="180">
        <f>SUMPRODUCT($K$3:K28,$K$3:K28)/A28</f>
        <v>670853303397.14734</v>
      </c>
      <c r="Q28" s="35">
        <f>SUM($L$3:L28)/A28</f>
        <v>608260.601203333</v>
      </c>
      <c r="R28" s="119">
        <f>SUM($K$3:K28)</f>
        <v>1024559.5362414122</v>
      </c>
      <c r="S28" s="156">
        <f t="shared" si="7"/>
        <v>1.6844088441936029</v>
      </c>
    </row>
    <row r="29" spans="1:19" ht="16.149999999999999" thickBot="1">
      <c r="A29" s="3">
        <v>27</v>
      </c>
      <c r="B29" s="59">
        <v>12697303</v>
      </c>
      <c r="C29" s="28"/>
      <c r="D29" s="28"/>
      <c r="E29" s="28"/>
      <c r="F29" s="28"/>
      <c r="H29" s="34">
        <f t="shared" si="0"/>
        <v>12864168.39241606</v>
      </c>
      <c r="I29" s="118">
        <f t="shared" si="3"/>
        <v>-31370.755743749371</v>
      </c>
      <c r="J29" s="213">
        <f t="shared" si="4"/>
        <v>12882708.991573399</v>
      </c>
      <c r="K29" s="119">
        <f t="shared" si="1"/>
        <v>185405.99157339893</v>
      </c>
      <c r="L29" s="1">
        <f t="shared" si="5"/>
        <v>185405.99157339893</v>
      </c>
      <c r="M29" s="106">
        <f t="shared" si="2"/>
        <v>1.4601997886747991E-2</v>
      </c>
      <c r="N29" s="106">
        <f t="shared" si="6"/>
        <v>1.4601997886747991E-2</v>
      </c>
      <c r="O29" s="107">
        <f>SUM($N$3:N29)/A29</f>
        <v>4.9081155791745983E-2</v>
      </c>
      <c r="P29" s="180">
        <f>SUMPRODUCT($K$3:K29,$K$3:K29)/A29</f>
        <v>647280047038.41284</v>
      </c>
      <c r="Q29" s="35">
        <f>SUM($L$3:L29)/A29</f>
        <v>592599.31936518732</v>
      </c>
      <c r="R29" s="119">
        <f>SUM($K$3:K29)</f>
        <v>1209965.5278148111</v>
      </c>
      <c r="S29" s="156">
        <f t="shared" si="7"/>
        <v>2.0417936509123358</v>
      </c>
    </row>
    <row r="30" spans="1:19" ht="16.149999999999999" thickBot="1">
      <c r="A30" s="3">
        <v>28</v>
      </c>
      <c r="B30" s="59">
        <v>12125779</v>
      </c>
      <c r="C30" s="28"/>
      <c r="D30" s="28"/>
      <c r="E30" s="28"/>
      <c r="F30" s="28"/>
      <c r="H30" s="34">
        <f t="shared" si="0"/>
        <v>12762095.773005079</v>
      </c>
      <c r="I30" s="118">
        <f t="shared" si="3"/>
        <v>-70256.780760726484</v>
      </c>
      <c r="J30" s="213">
        <f t="shared" si="4"/>
        <v>12832797.636672311</v>
      </c>
      <c r="K30" s="119">
        <f t="shared" si="1"/>
        <v>707018.63667231053</v>
      </c>
      <c r="L30" s="1">
        <f t="shared" si="5"/>
        <v>707018.63667231053</v>
      </c>
      <c r="M30" s="106">
        <f t="shared" si="2"/>
        <v>5.8307069316726828E-2</v>
      </c>
      <c r="N30" s="106">
        <f t="shared" si="6"/>
        <v>5.8307069316726828E-2</v>
      </c>
      <c r="O30" s="107">
        <f>SUM($N$3:N30)/A30</f>
        <v>4.9410652703352445E-2</v>
      </c>
      <c r="P30" s="180">
        <f>SUMPRODUCT($K$3:K30,$K$3:K30)/A30</f>
        <v>642015593665.68274</v>
      </c>
      <c r="Q30" s="35">
        <f>SUM($L$3:L30)/A30</f>
        <v>596685.72355472739</v>
      </c>
      <c r="R30" s="119">
        <f>SUM($K$3:K30)</f>
        <v>1916984.1644871216</v>
      </c>
      <c r="S30" s="156">
        <f t="shared" si="7"/>
        <v>3.2127200112427321</v>
      </c>
    </row>
    <row r="31" spans="1:19" ht="16.149999999999999" thickBot="1">
      <c r="A31" s="3">
        <v>29</v>
      </c>
      <c r="B31" s="59">
        <v>11853265</v>
      </c>
      <c r="C31" s="28"/>
      <c r="D31" s="29"/>
      <c r="E31" s="29"/>
      <c r="F31" s="29"/>
      <c r="H31" s="34">
        <f t="shared" si="0"/>
        <v>12607981.593019918</v>
      </c>
      <c r="I31" s="118">
        <f t="shared" si="3"/>
        <v>-116378.35033416595</v>
      </c>
      <c r="J31" s="213">
        <f t="shared" si="4"/>
        <v>12691838.992244354</v>
      </c>
      <c r="K31" s="119">
        <f t="shared" si="1"/>
        <v>838573.99224435352</v>
      </c>
      <c r="L31" s="1">
        <f t="shared" si="5"/>
        <v>838573.99224435352</v>
      </c>
      <c r="M31" s="106">
        <f t="shared" si="2"/>
        <v>7.074624521128596E-2</v>
      </c>
      <c r="N31" s="106">
        <f t="shared" si="6"/>
        <v>7.074624521128596E-2</v>
      </c>
      <c r="O31" s="107">
        <f>SUM($N$3:N31)/A31</f>
        <v>5.0146362789832914E-2</v>
      </c>
      <c r="P31" s="180">
        <f>SUMPRODUCT($K$3:K31,$K$3:K31)/A31</f>
        <v>644125619417.50867</v>
      </c>
      <c r="Q31" s="35">
        <f>SUM($L$3:L31)/A31</f>
        <v>605026.69833712827</v>
      </c>
      <c r="R31" s="119">
        <f>SUM($K$3:K31)</f>
        <v>2755558.1567314751</v>
      </c>
      <c r="S31" s="156">
        <f t="shared" si="7"/>
        <v>4.554440596266125</v>
      </c>
    </row>
    <row r="32" spans="1:19" ht="16.149999999999999" thickBot="1">
      <c r="A32" s="3">
        <v>30</v>
      </c>
      <c r="B32" s="65">
        <v>11638764</v>
      </c>
      <c r="C32" s="28"/>
      <c r="D32" s="28"/>
      <c r="E32" s="28"/>
      <c r="F32" s="28"/>
      <c r="H32" s="34">
        <f t="shared" si="0"/>
        <v>12406319.318417177</v>
      </c>
      <c r="I32" s="118">
        <f t="shared" si="3"/>
        <v>-163284.50868188223</v>
      </c>
      <c r="J32" s="213">
        <f t="shared" si="4"/>
        <v>12491603.242685752</v>
      </c>
      <c r="K32" s="119">
        <f t="shared" si="1"/>
        <v>852839.24268575199</v>
      </c>
      <c r="L32" s="1">
        <f t="shared" si="5"/>
        <v>852839.24268575199</v>
      </c>
      <c r="M32" s="106">
        <f t="shared" si="2"/>
        <v>7.3275757003557415E-2</v>
      </c>
      <c r="N32" s="106">
        <f t="shared" si="6"/>
        <v>7.3275757003557415E-2</v>
      </c>
      <c r="O32" s="107">
        <f>SUM($N$3:N32)/A32</f>
        <v>5.0917342596957058E-2</v>
      </c>
      <c r="P32" s="180">
        <f>SUMPRODUCT($K$3:K32,$K$3:K32)/A32</f>
        <v>646899257899.08533</v>
      </c>
      <c r="Q32" s="35">
        <f>SUM($L$3:L32)/A32</f>
        <v>613287.11648208252</v>
      </c>
      <c r="R32" s="119">
        <f>SUM($K$3:K32)</f>
        <v>3608397.3994172271</v>
      </c>
      <c r="S32" s="156">
        <f t="shared" si="7"/>
        <v>5.8836999872353397</v>
      </c>
    </row>
    <row r="33" spans="1:19" ht="16.149999999999999" thickBot="1">
      <c r="A33" s="3">
        <v>31</v>
      </c>
      <c r="B33" s="66">
        <v>13183419</v>
      </c>
      <c r="C33" s="29"/>
      <c r="D33" s="28"/>
      <c r="E33" s="28"/>
      <c r="F33" s="28"/>
      <c r="H33" s="34">
        <f t="shared" si="0"/>
        <v>12337073.228761766</v>
      </c>
      <c r="I33" s="118">
        <f t="shared" si="3"/>
        <v>-111563.37821732278</v>
      </c>
      <c r="J33" s="213">
        <f t="shared" si="4"/>
        <v>12243034.809735294</v>
      </c>
      <c r="K33" s="119">
        <f t="shared" si="1"/>
        <v>-940384.19026470557</v>
      </c>
      <c r="L33" s="1">
        <f t="shared" si="5"/>
        <v>940384.19026470557</v>
      </c>
      <c r="M33" s="106">
        <f t="shared" si="2"/>
        <v>-7.1330827781830003E-2</v>
      </c>
      <c r="N33" s="106">
        <f t="shared" si="6"/>
        <v>7.1330827781830003E-2</v>
      </c>
      <c r="O33" s="107">
        <f>SUM($N$3:N33)/A33</f>
        <v>5.1575842119049739E-2</v>
      </c>
      <c r="P33" s="180">
        <f>SUMPRODUCT($K$3:K33,$K$3:K33)/A33</f>
        <v>654558069750.72144</v>
      </c>
      <c r="Q33" s="35">
        <f>SUM($L$3:L33)/A33</f>
        <v>623838.63499119936</v>
      </c>
      <c r="R33" s="119">
        <f>SUM($K$3:K33)</f>
        <v>2668013.2091525216</v>
      </c>
      <c r="S33" s="156">
        <f t="shared" si="7"/>
        <v>4.2767681568650522</v>
      </c>
    </row>
    <row r="34" spans="1:19" ht="16.149999999999999" thickBot="1">
      <c r="A34" s="3">
        <v>32</v>
      </c>
      <c r="B34" s="66">
        <v>12800438</v>
      </c>
      <c r="C34" s="29"/>
      <c r="D34" s="28"/>
      <c r="E34" s="28"/>
      <c r="F34" s="28"/>
      <c r="H34" s="34">
        <f t="shared" si="0"/>
        <v>12283002.66549</v>
      </c>
      <c r="I34" s="118">
        <f t="shared" si="3"/>
        <v>-79942.329997266846</v>
      </c>
      <c r="J34" s="213">
        <f t="shared" si="4"/>
        <v>12225509.850544443</v>
      </c>
      <c r="K34" s="119">
        <f t="shared" si="1"/>
        <v>-574928.14945555665</v>
      </c>
      <c r="L34" s="1">
        <f t="shared" si="5"/>
        <v>574928.14945555665</v>
      </c>
      <c r="M34" s="106">
        <f t="shared" si="2"/>
        <v>-4.4914724750477808E-2</v>
      </c>
      <c r="N34" s="106">
        <f t="shared" si="6"/>
        <v>4.4914724750477808E-2</v>
      </c>
      <c r="O34" s="107">
        <f>SUM($N$3:N34)/A34</f>
        <v>5.1367682201281864E-2</v>
      </c>
      <c r="P34" s="180">
        <f>SUMPRODUCT($K$3:K34,$K$3:K34)/A34</f>
        <v>644432579353.39856</v>
      </c>
      <c r="Q34" s="35">
        <f>SUM($L$3:L34)/A34</f>
        <v>622310.1823182106</v>
      </c>
      <c r="R34" s="119">
        <f>SUM($K$3:K34)</f>
        <v>2093085.0596969649</v>
      </c>
      <c r="S34" s="156">
        <f t="shared" si="7"/>
        <v>3.363411236338556</v>
      </c>
    </row>
    <row r="35" spans="1:19" ht="16.149999999999999" thickBot="1">
      <c r="A35" s="3">
        <v>33</v>
      </c>
      <c r="B35" s="59">
        <v>11073818</v>
      </c>
      <c r="C35" s="28"/>
      <c r="D35" s="28"/>
      <c r="E35" s="28"/>
      <c r="F35" s="28"/>
      <c r="H35" s="34">
        <f t="shared" ref="H35:H66" si="8">$V$10*B35+(1-$V$10)*J35</f>
        <v>12090136.101943459</v>
      </c>
      <c r="I35" s="118">
        <f t="shared" ref="I35:I66" si="9">$V$11*(H35-H34)+(1-$V$11)*I34</f>
        <v>-142050.65844936721</v>
      </c>
      <c r="J35" s="213">
        <f t="shared" si="4"/>
        <v>12203060.335492732</v>
      </c>
      <c r="K35" s="119">
        <f t="shared" ref="K35:K66" si="10">J35-B35</f>
        <v>1129242.335492732</v>
      </c>
      <c r="L35" s="1">
        <f t="shared" si="5"/>
        <v>1129242.335492732</v>
      </c>
      <c r="M35" s="106">
        <f t="shared" ref="M35:M66" si="11">K35/B35</f>
        <v>0.10197407393662529</v>
      </c>
      <c r="N35" s="106">
        <f t="shared" si="6"/>
        <v>0.10197407393662529</v>
      </c>
      <c r="O35" s="107">
        <f>SUM($N$3:N35)/A35</f>
        <v>5.2901209223564997E-2</v>
      </c>
      <c r="P35" s="180">
        <f>SUMPRODUCT($K$3:K35,$K$3:K35)/A35</f>
        <v>663546387623.57068</v>
      </c>
      <c r="Q35" s="35">
        <f>SUM($L$3:L35)/A35</f>
        <v>637671.76271743851</v>
      </c>
      <c r="R35" s="119">
        <f>SUM($K$3:K35)</f>
        <v>3222327.3951896969</v>
      </c>
      <c r="S35" s="156">
        <f t="shared" si="7"/>
        <v>5.0532696970268018</v>
      </c>
    </row>
    <row r="36" spans="1:19" ht="16.149999999999999" thickBot="1">
      <c r="A36" s="3">
        <v>34</v>
      </c>
      <c r="B36" s="59">
        <v>12104592</v>
      </c>
      <c r="C36" s="28"/>
      <c r="D36" s="28"/>
      <c r="E36" s="28"/>
      <c r="F36" s="28"/>
      <c r="H36" s="34">
        <f t="shared" si="8"/>
        <v>11963736.099144682</v>
      </c>
      <c r="I36" s="118">
        <f t="shared" si="9"/>
        <v>-133442.79784154263</v>
      </c>
      <c r="J36" s="213">
        <f t="shared" si="4"/>
        <v>11948085.443494093</v>
      </c>
      <c r="K36" s="119">
        <f t="shared" si="10"/>
        <v>-156506.55650590733</v>
      </c>
      <c r="L36" s="1">
        <f t="shared" si="5"/>
        <v>156506.55650590733</v>
      </c>
      <c r="M36" s="106">
        <f t="shared" si="11"/>
        <v>-1.2929519351491345E-2</v>
      </c>
      <c r="N36" s="106">
        <f t="shared" si="6"/>
        <v>1.2929519351491345E-2</v>
      </c>
      <c r="O36" s="107">
        <f>SUM($N$3:N36)/A36</f>
        <v>5.1725571286151066E-2</v>
      </c>
      <c r="P36" s="180">
        <f>SUMPRODUCT($K$3:K36,$K$3:K36)/A36</f>
        <v>644750738053.15198</v>
      </c>
      <c r="Q36" s="35">
        <f>SUM($L$3:L36)/A36</f>
        <v>623519.84488768759</v>
      </c>
      <c r="R36" s="119">
        <f>SUM($K$3:K36)</f>
        <v>3065820.8386837896</v>
      </c>
      <c r="S36" s="156">
        <f t="shared" si="7"/>
        <v>4.9169579185342931</v>
      </c>
    </row>
    <row r="37" spans="1:19" ht="16.149999999999999" thickBot="1">
      <c r="A37" s="3">
        <v>35</v>
      </c>
      <c r="B37" s="66">
        <v>11359458</v>
      </c>
      <c r="C37" s="29"/>
      <c r="D37" s="28"/>
      <c r="E37" s="28"/>
      <c r="F37" s="28"/>
      <c r="H37" s="34">
        <f t="shared" si="8"/>
        <v>11783209.771172825</v>
      </c>
      <c r="I37" s="118">
        <f t="shared" si="9"/>
        <v>-159338.73941321555</v>
      </c>
      <c r="J37" s="213">
        <f t="shared" si="4"/>
        <v>11830293.301303139</v>
      </c>
      <c r="K37" s="119">
        <f t="shared" si="10"/>
        <v>470835.30130313896</v>
      </c>
      <c r="L37" s="1">
        <f t="shared" si="5"/>
        <v>470835.30130313896</v>
      </c>
      <c r="M37" s="106">
        <f t="shared" si="11"/>
        <v>4.144874705317269E-2</v>
      </c>
      <c r="N37" s="106">
        <f t="shared" si="6"/>
        <v>4.144874705317269E-2</v>
      </c>
      <c r="O37" s="107">
        <f>SUM($N$3:N37)/A37</f>
        <v>5.1431947736637396E-2</v>
      </c>
      <c r="P37" s="180">
        <f>SUMPRODUCT($K$3:K37,$K$3:K37)/A37</f>
        <v>632663170707.43958</v>
      </c>
      <c r="Q37" s="35">
        <f>SUM($L$3:L37)/A37</f>
        <v>619157.42935670039</v>
      </c>
      <c r="R37" s="119">
        <f>SUM($K$3:K37)</f>
        <v>3536656.1399869286</v>
      </c>
      <c r="S37" s="156">
        <f t="shared" si="7"/>
        <v>5.7120466819908566</v>
      </c>
    </row>
    <row r="38" spans="1:19" ht="16.149999999999999" thickBot="1">
      <c r="A38" s="5">
        <v>36</v>
      </c>
      <c r="B38" s="67">
        <v>11739349</v>
      </c>
      <c r="C38" s="28"/>
      <c r="D38" s="28"/>
      <c r="E38" s="28"/>
      <c r="F38" s="28"/>
      <c r="H38" s="40">
        <f t="shared" si="8"/>
        <v>11635418.82858365</v>
      </c>
      <c r="I38" s="120">
        <f t="shared" si="9"/>
        <v>-152987.45115999322</v>
      </c>
      <c r="J38" s="214">
        <f t="shared" si="4"/>
        <v>11623871.03175961</v>
      </c>
      <c r="K38" s="121">
        <f t="shared" si="10"/>
        <v>-115477.9682403896</v>
      </c>
      <c r="L38" s="113">
        <f t="shared" si="5"/>
        <v>115477.9682403896</v>
      </c>
      <c r="M38" s="122">
        <f t="shared" si="11"/>
        <v>-9.8368289621843259E-3</v>
      </c>
      <c r="N38" s="122">
        <f t="shared" si="6"/>
        <v>9.8368289621843259E-3</v>
      </c>
      <c r="O38" s="123">
        <f>SUM($N$3:N38)/A38</f>
        <v>5.0276527770680368E-2</v>
      </c>
      <c r="P38" s="181">
        <f>SUMPRODUCT($K$3:K38,$K$3:K38)/A38</f>
        <v>615459614886.36987</v>
      </c>
      <c r="Q38" s="187">
        <f>SUM($L$3:L38)/A38</f>
        <v>605166.33321458055</v>
      </c>
      <c r="R38" s="121">
        <f>SUM($K$3:K38)</f>
        <v>3421178.171746539</v>
      </c>
      <c r="S38" s="175">
        <f t="shared" si="7"/>
        <v>5.6532856901896649</v>
      </c>
    </row>
    <row r="39" spans="1:19" ht="16.149999999999999" thickBot="1">
      <c r="A39" s="3">
        <v>37</v>
      </c>
      <c r="B39" s="74">
        <v>11558434</v>
      </c>
      <c r="C39" s="28"/>
      <c r="D39" s="29"/>
      <c r="E39" s="29"/>
      <c r="F39" s="29"/>
      <c r="H39" s="130">
        <f t="shared" si="8"/>
        <v>11490031.639681293</v>
      </c>
      <c r="I39" s="131">
        <f t="shared" si="9"/>
        <v>-148807.30691829362</v>
      </c>
      <c r="J39" s="215">
        <f t="shared" si="4"/>
        <v>11482431.377423657</v>
      </c>
      <c r="K39" s="133">
        <f t="shared" si="10"/>
        <v>-76002.622576342896</v>
      </c>
      <c r="L39" s="132">
        <f t="shared" si="5"/>
        <v>76002.622576342896</v>
      </c>
      <c r="M39" s="134">
        <f t="shared" si="11"/>
        <v>-6.5755120958724076E-3</v>
      </c>
      <c r="N39" s="134">
        <f t="shared" si="6"/>
        <v>6.5755120958724076E-3</v>
      </c>
      <c r="O39" s="135">
        <f>SUM($N$3:N39)/A39</f>
        <v>4.9095419238928802E-2</v>
      </c>
      <c r="P39" s="182">
        <f>SUMPRODUCT($K$3:K39,$K$3:K39)/A39</f>
        <v>598981690122.91345</v>
      </c>
      <c r="Q39" s="188">
        <f>SUM($L$3:L39)/A39</f>
        <v>590864.61130543903</v>
      </c>
      <c r="R39" s="133">
        <f>SUM($K$3:K39)</f>
        <v>3345175.5491701961</v>
      </c>
      <c r="S39" s="176">
        <f t="shared" si="7"/>
        <v>5.6614924724963016</v>
      </c>
    </row>
    <row r="40" spans="1:19" ht="16.149999999999999" thickBot="1">
      <c r="A40" s="3">
        <v>38</v>
      </c>
      <c r="B40" s="59">
        <v>11876002</v>
      </c>
      <c r="C40" s="28"/>
      <c r="D40" s="29"/>
      <c r="E40" s="29"/>
      <c r="F40" s="29"/>
      <c r="H40" s="34">
        <f t="shared" si="8"/>
        <v>11394702.099486699</v>
      </c>
      <c r="I40" s="118">
        <f t="shared" si="9"/>
        <v>-119394.53522025848</v>
      </c>
      <c r="J40" s="213">
        <f t="shared" si="4"/>
        <v>11341224.332762999</v>
      </c>
      <c r="K40" s="119">
        <f t="shared" si="10"/>
        <v>-534777.66723700054</v>
      </c>
      <c r="L40" s="1">
        <f t="shared" si="5"/>
        <v>534777.66723700054</v>
      </c>
      <c r="M40" s="106">
        <f t="shared" si="11"/>
        <v>-4.5030109226741499E-2</v>
      </c>
      <c r="N40" s="106">
        <f t="shared" si="6"/>
        <v>4.5030109226741499E-2</v>
      </c>
      <c r="O40" s="107">
        <f>SUM($N$3:N40)/A40</f>
        <v>4.8988437396502819E-2</v>
      </c>
      <c r="P40" s="180">
        <f>SUMPRODUCT($K$3:K40,$K$3:K40)/A40</f>
        <v>590744991787.45386</v>
      </c>
      <c r="Q40" s="35">
        <f>SUM($L$3:L40)/A40</f>
        <v>589388.63909311162</v>
      </c>
      <c r="R40" s="119">
        <f>SUM($K$3:K40)</f>
        <v>2810397.8819331955</v>
      </c>
      <c r="S40" s="156">
        <f t="shared" si="7"/>
        <v>4.7683272047074681</v>
      </c>
    </row>
    <row r="41" spans="1:19" ht="16.149999999999999" thickBot="1">
      <c r="A41" s="3">
        <v>39</v>
      </c>
      <c r="B41" s="59">
        <v>11557051</v>
      </c>
      <c r="C41" s="28"/>
      <c r="D41" s="28"/>
      <c r="E41" s="28"/>
      <c r="F41" s="28"/>
      <c r="H41" s="34">
        <f t="shared" si="8"/>
        <v>11303481.907839797</v>
      </c>
      <c r="I41" s="118">
        <f t="shared" si="9"/>
        <v>-103898.64625491235</v>
      </c>
      <c r="J41" s="213">
        <f t="shared" si="4"/>
        <v>11275307.564266441</v>
      </c>
      <c r="K41" s="119">
        <f t="shared" si="10"/>
        <v>-281743.43573355861</v>
      </c>
      <c r="L41" s="1">
        <f t="shared" si="5"/>
        <v>281743.43573355861</v>
      </c>
      <c r="M41" s="106">
        <f t="shared" si="11"/>
        <v>-2.4378488572349349E-2</v>
      </c>
      <c r="N41" s="106">
        <f t="shared" si="6"/>
        <v>2.4378488572349349E-2</v>
      </c>
      <c r="O41" s="107">
        <f>SUM($N$3:N41)/A41</f>
        <v>4.8357413067678372E-2</v>
      </c>
      <c r="P41" s="180">
        <f>SUMPRODUCT($K$3:K41,$K$3:K41)/A41</f>
        <v>577633052602.62036</v>
      </c>
      <c r="Q41" s="35">
        <f>SUM($L$3:L41)/A41</f>
        <v>581500.30054543074</v>
      </c>
      <c r="R41" s="119">
        <f>SUM($K$3:K41)</f>
        <v>2528654.4461996369</v>
      </c>
      <c r="S41" s="156">
        <f t="shared" si="7"/>
        <v>4.3485006694370254</v>
      </c>
    </row>
    <row r="42" spans="1:19" ht="16.149999999999999" thickBot="1">
      <c r="A42" s="3">
        <v>40</v>
      </c>
      <c r="B42" s="59">
        <v>11295081</v>
      </c>
      <c r="C42" s="28"/>
      <c r="D42" s="28"/>
      <c r="E42" s="28"/>
      <c r="F42" s="28"/>
      <c r="H42" s="34">
        <f t="shared" si="8"/>
        <v>11209133.035426397</v>
      </c>
      <c r="I42" s="118">
        <f t="shared" si="9"/>
        <v>-98646.270642080868</v>
      </c>
      <c r="J42" s="213">
        <f t="shared" si="4"/>
        <v>11199583.261584885</v>
      </c>
      <c r="K42" s="119">
        <f t="shared" si="10"/>
        <v>-95497.738415114582</v>
      </c>
      <c r="L42" s="1">
        <f t="shared" si="5"/>
        <v>95497.738415114582</v>
      </c>
      <c r="M42" s="106">
        <f t="shared" si="11"/>
        <v>-8.4548077534915052E-3</v>
      </c>
      <c r="N42" s="106">
        <f t="shared" si="6"/>
        <v>8.4548077534915052E-3</v>
      </c>
      <c r="O42" s="107">
        <f>SUM($N$3:N42)/A42</f>
        <v>4.7359847934823701E-2</v>
      </c>
      <c r="P42" s="180">
        <f>SUMPRODUCT($K$3:K42,$K$3:K42)/A42</f>
        <v>563420221738.61499</v>
      </c>
      <c r="Q42" s="35">
        <f>SUM($L$3:L42)/A42</f>
        <v>569350.23649217281</v>
      </c>
      <c r="R42" s="119">
        <f>SUM($K$3:K42)</f>
        <v>2433156.7077845223</v>
      </c>
      <c r="S42" s="156">
        <f t="shared" si="7"/>
        <v>4.2735675720018298</v>
      </c>
    </row>
    <row r="43" spans="1:19" ht="16.149999999999999" thickBot="1">
      <c r="A43" s="3">
        <v>41</v>
      </c>
      <c r="B43" s="59">
        <v>10948582</v>
      </c>
      <c r="C43" s="28"/>
      <c r="D43" s="29"/>
      <c r="E43" s="29"/>
      <c r="F43" s="29"/>
      <c r="H43" s="34">
        <f t="shared" si="8"/>
        <v>11094296.288305884</v>
      </c>
      <c r="I43" s="118">
        <f t="shared" si="9"/>
        <v>-107551.03270521836</v>
      </c>
      <c r="J43" s="213">
        <f t="shared" si="4"/>
        <v>11110486.764784316</v>
      </c>
      <c r="K43" s="119">
        <f t="shared" si="10"/>
        <v>161904.7647843156</v>
      </c>
      <c r="L43" s="1">
        <f t="shared" si="5"/>
        <v>161904.7647843156</v>
      </c>
      <c r="M43" s="106">
        <f t="shared" si="11"/>
        <v>1.4787738246314967E-2</v>
      </c>
      <c r="N43" s="106">
        <f t="shared" si="6"/>
        <v>1.4787738246314967E-2</v>
      </c>
      <c r="O43" s="107">
        <f>SUM($N$3:N43)/A43</f>
        <v>4.6565406235103982E-2</v>
      </c>
      <c r="P43" s="180">
        <f>SUMPRODUCT($K$3:K43,$K$3:K43)/A43</f>
        <v>550317610302.54785</v>
      </c>
      <c r="Q43" s="35">
        <f>SUM($L$3:L43)/A43</f>
        <v>559412.54206027382</v>
      </c>
      <c r="R43" s="119">
        <f>SUM($K$3:K43)</f>
        <v>2595061.4725688379</v>
      </c>
      <c r="S43" s="156">
        <f t="shared" si="7"/>
        <v>4.6389047035152702</v>
      </c>
    </row>
    <row r="44" spans="1:19" ht="16.149999999999999" thickBot="1">
      <c r="A44" s="3">
        <v>42</v>
      </c>
      <c r="B44" s="65">
        <v>11566245</v>
      </c>
      <c r="C44" s="28"/>
      <c r="D44" s="28"/>
      <c r="E44" s="28"/>
      <c r="F44" s="28"/>
      <c r="H44" s="34">
        <f t="shared" si="8"/>
        <v>11044695.230040601</v>
      </c>
      <c r="I44" s="118">
        <f t="shared" si="9"/>
        <v>-75678.5467632543</v>
      </c>
      <c r="J44" s="213">
        <f t="shared" si="4"/>
        <v>10986745.255600667</v>
      </c>
      <c r="K44" s="119">
        <f t="shared" si="10"/>
        <v>-579499.74439933337</v>
      </c>
      <c r="L44" s="1">
        <f t="shared" si="5"/>
        <v>579499.74439933337</v>
      </c>
      <c r="M44" s="106">
        <f t="shared" si="11"/>
        <v>-5.0102668964675516E-2</v>
      </c>
      <c r="N44" s="106">
        <f t="shared" si="6"/>
        <v>5.0102668964675516E-2</v>
      </c>
      <c r="O44" s="107">
        <f>SUM($N$3:N44)/A44</f>
        <v>4.6649626776284252E-2</v>
      </c>
      <c r="P44" s="180">
        <f>SUMPRODUCT($K$3:K44,$K$3:K44)/A44</f>
        <v>545210523241.98468</v>
      </c>
      <c r="Q44" s="35">
        <f>SUM($L$3:L44)/A44</f>
        <v>559890.80878263235</v>
      </c>
      <c r="R44" s="119">
        <f>SUM($K$3:K44)</f>
        <v>2015561.7281695046</v>
      </c>
      <c r="S44" s="156">
        <f t="shared" si="7"/>
        <v>3.599919299536154</v>
      </c>
    </row>
    <row r="45" spans="1:19" ht="16.149999999999999" thickBot="1">
      <c r="A45" s="3">
        <v>43</v>
      </c>
      <c r="B45" s="66">
        <v>12853998</v>
      </c>
      <c r="C45" s="29"/>
      <c r="D45" s="28"/>
      <c r="E45" s="28"/>
      <c r="F45" s="28"/>
      <c r="H45" s="34">
        <f t="shared" si="8"/>
        <v>11157514.814949613</v>
      </c>
      <c r="I45" s="118">
        <f t="shared" si="9"/>
        <v>27995.425656492473</v>
      </c>
      <c r="J45" s="213">
        <f t="shared" si="4"/>
        <v>10969016.683277346</v>
      </c>
      <c r="K45" s="119">
        <f t="shared" si="10"/>
        <v>-1884981.3167226538</v>
      </c>
      <c r="L45" s="1">
        <f t="shared" si="5"/>
        <v>1884981.3167226538</v>
      </c>
      <c r="M45" s="106">
        <f t="shared" si="11"/>
        <v>-0.14664552746333506</v>
      </c>
      <c r="N45" s="106">
        <f t="shared" si="6"/>
        <v>0.14664552746333506</v>
      </c>
      <c r="O45" s="107">
        <f>SUM($N$3:N45)/A45</f>
        <v>4.8975112838773809E-2</v>
      </c>
      <c r="P45" s="180">
        <f>SUMPRODUCT($K$3:K45,$K$3:K45)/A45</f>
        <v>615162710245.50757</v>
      </c>
      <c r="Q45" s="35">
        <f>SUM($L$3:L45)/A45</f>
        <v>590706.86710681883</v>
      </c>
      <c r="R45" s="119">
        <f>SUM($K$3:K45)</f>
        <v>130580.41144685075</v>
      </c>
      <c r="S45" s="156">
        <f t="shared" si="7"/>
        <v>0.22105788626838091</v>
      </c>
    </row>
    <row r="46" spans="1:19" ht="16.149999999999999" thickBot="1">
      <c r="A46" s="3">
        <v>44</v>
      </c>
      <c r="B46" s="66">
        <v>12463097</v>
      </c>
      <c r="C46" s="29"/>
      <c r="D46" s="28"/>
      <c r="E46" s="28"/>
      <c r="F46" s="28"/>
      <c r="H46" s="34">
        <f t="shared" si="8"/>
        <v>11313268.916545494</v>
      </c>
      <c r="I46" s="118">
        <f t="shared" si="9"/>
        <v>98262.697423155871</v>
      </c>
      <c r="J46" s="213">
        <f t="shared" si="4"/>
        <v>11185510.240606105</v>
      </c>
      <c r="K46" s="119">
        <f t="shared" si="10"/>
        <v>-1277586.759393895</v>
      </c>
      <c r="L46" s="1">
        <f t="shared" si="5"/>
        <v>1277586.759393895</v>
      </c>
      <c r="M46" s="106">
        <f t="shared" si="11"/>
        <v>-0.10250957361512111</v>
      </c>
      <c r="N46" s="106">
        <f t="shared" si="6"/>
        <v>0.10250957361512111</v>
      </c>
      <c r="O46" s="107">
        <f>SUM($N$3:N46)/A46</f>
        <v>5.0191805129145339E-2</v>
      </c>
      <c r="P46" s="180">
        <f>SUMPRODUCT($K$3:K46,$K$3:K46)/A46</f>
        <v>638277828825.80493</v>
      </c>
      <c r="Q46" s="35">
        <f>SUM($L$3:L46)/A46</f>
        <v>606317.77374970692</v>
      </c>
      <c r="R46" s="119">
        <f>SUM($K$3:K46)</f>
        <v>-1147006.3479470443</v>
      </c>
      <c r="S46" s="156">
        <f t="shared" si="7"/>
        <v>-1.8917577508135828</v>
      </c>
    </row>
    <row r="47" spans="1:19" ht="16.149999999999999" thickBot="1">
      <c r="A47" s="3">
        <v>45</v>
      </c>
      <c r="B47" s="59">
        <v>11232306</v>
      </c>
      <c r="C47" s="28"/>
      <c r="D47" s="28"/>
      <c r="E47" s="28"/>
      <c r="F47" s="28"/>
      <c r="H47" s="34">
        <f t="shared" si="8"/>
        <v>11393609.052571785</v>
      </c>
      <c r="I47" s="118">
        <f t="shared" si="9"/>
        <v>88405.288654880293</v>
      </c>
      <c r="J47" s="213">
        <f t="shared" si="4"/>
        <v>11411531.61396865</v>
      </c>
      <c r="K47" s="119">
        <f t="shared" si="10"/>
        <v>179225.61396864988</v>
      </c>
      <c r="L47" s="1">
        <f t="shared" si="5"/>
        <v>179225.61396864988</v>
      </c>
      <c r="M47" s="106">
        <f t="shared" si="11"/>
        <v>1.5956261694495315E-2</v>
      </c>
      <c r="N47" s="106">
        <f t="shared" si="6"/>
        <v>1.5956261694495315E-2</v>
      </c>
      <c r="O47" s="107">
        <f>SUM($N$3:N47)/A47</f>
        <v>4.9431015275042012E-2</v>
      </c>
      <c r="P47" s="180">
        <f>SUMPRODUCT($K$3:K47,$K$3:K47)/A47</f>
        <v>624807695311.95239</v>
      </c>
      <c r="Q47" s="35">
        <f>SUM($L$3:L47)/A47</f>
        <v>596826.83686568344</v>
      </c>
      <c r="R47" s="119">
        <f>SUM($K$3:K47)</f>
        <v>-967780.73397839442</v>
      </c>
      <c r="S47" s="156">
        <f t="shared" si="7"/>
        <v>-1.6215435938853309</v>
      </c>
    </row>
    <row r="48" spans="1:19" ht="16.149999999999999" thickBot="1">
      <c r="A48" s="3">
        <v>46</v>
      </c>
      <c r="B48" s="59">
        <v>11729458</v>
      </c>
      <c r="C48" s="28"/>
      <c r="D48" s="28"/>
      <c r="E48" s="28"/>
      <c r="F48" s="28"/>
      <c r="H48" s="34">
        <f t="shared" si="8"/>
        <v>11506758.707103999</v>
      </c>
      <c r="I48" s="118">
        <f t="shared" si="9"/>
        <v>102014.68988741418</v>
      </c>
      <c r="J48" s="213">
        <f t="shared" si="4"/>
        <v>11482014.341226665</v>
      </c>
      <c r="K48" s="119">
        <f t="shared" si="10"/>
        <v>-247443.6587733347</v>
      </c>
      <c r="L48" s="1">
        <f t="shared" si="5"/>
        <v>247443.6587733347</v>
      </c>
      <c r="M48" s="106">
        <f t="shared" si="11"/>
        <v>-2.1095915836293094E-2</v>
      </c>
      <c r="N48" s="106">
        <f t="shared" si="6"/>
        <v>2.1095915836293094E-2</v>
      </c>
      <c r="O48" s="107">
        <f>SUM($N$3:N48)/A48</f>
        <v>4.8815034852460505E-2</v>
      </c>
      <c r="P48" s="180">
        <f>SUMPRODUCT($K$3:K48,$K$3:K48)/A48</f>
        <v>612555970724.02161</v>
      </c>
      <c r="Q48" s="35">
        <f>SUM($L$3:L48)/A48</f>
        <v>589231.55038541486</v>
      </c>
      <c r="R48" s="119">
        <f>SUM($K$3:K48)</f>
        <v>-1215224.3927517291</v>
      </c>
      <c r="S48" s="156">
        <f t="shared" si="7"/>
        <v>-2.0623885329236935</v>
      </c>
    </row>
    <row r="49" spans="1:19" ht="16.149999999999999" thickBot="1">
      <c r="A49" s="3">
        <v>47</v>
      </c>
      <c r="B49" s="66">
        <v>11498843</v>
      </c>
      <c r="C49" s="29"/>
      <c r="D49" s="28"/>
      <c r="E49" s="28"/>
      <c r="F49" s="28"/>
      <c r="H49" s="34">
        <f t="shared" si="8"/>
        <v>11597780.357292272</v>
      </c>
      <c r="I49" s="118">
        <f t="shared" si="9"/>
        <v>95968.518052886429</v>
      </c>
      <c r="J49" s="213">
        <f t="shared" si="4"/>
        <v>11608773.396991413</v>
      </c>
      <c r="K49" s="119">
        <f t="shared" si="10"/>
        <v>109930.39699141309</v>
      </c>
      <c r="L49" s="1">
        <f t="shared" si="5"/>
        <v>109930.39699141309</v>
      </c>
      <c r="M49" s="106">
        <f t="shared" si="11"/>
        <v>9.5601267876614278E-3</v>
      </c>
      <c r="N49" s="106">
        <f t="shared" si="6"/>
        <v>9.5601267876614278E-3</v>
      </c>
      <c r="O49" s="107">
        <f>SUM($N$3:N49)/A49</f>
        <v>4.7979824042571159E-2</v>
      </c>
      <c r="P49" s="180">
        <f>SUMPRODUCT($K$3:K49,$K$3:K49)/A49</f>
        <v>599779986074.20605</v>
      </c>
      <c r="Q49" s="35">
        <f>SUM($L$3:L49)/A49</f>
        <v>579033.65350469144</v>
      </c>
      <c r="R49" s="119">
        <f>SUM($K$3:K49)</f>
        <v>-1105293.995760316</v>
      </c>
      <c r="S49" s="156">
        <f t="shared" si="7"/>
        <v>-1.9088596821106196</v>
      </c>
    </row>
    <row r="50" spans="1:19" ht="16.149999999999999" thickBot="1">
      <c r="A50" s="5">
        <v>48</v>
      </c>
      <c r="B50" s="67">
        <v>12468642</v>
      </c>
      <c r="C50" s="28"/>
      <c r="D50" s="28"/>
      <c r="E50" s="28"/>
      <c r="F50" s="28"/>
      <c r="H50" s="40">
        <f t="shared" si="8"/>
        <v>11771238.187810643</v>
      </c>
      <c r="I50" s="120">
        <f t="shared" si="9"/>
        <v>138587.63990890267</v>
      </c>
      <c r="J50" s="214">
        <f t="shared" si="4"/>
        <v>11693748.875345159</v>
      </c>
      <c r="K50" s="121">
        <f t="shared" si="10"/>
        <v>-774893.12465484068</v>
      </c>
      <c r="L50" s="113">
        <f t="shared" si="5"/>
        <v>774893.12465484068</v>
      </c>
      <c r="M50" s="122">
        <f t="shared" si="11"/>
        <v>-6.214735531382172E-2</v>
      </c>
      <c r="N50" s="122">
        <f t="shared" si="6"/>
        <v>6.214735531382172E-2</v>
      </c>
      <c r="O50" s="123">
        <f>SUM($N$3:N50)/A50</f>
        <v>4.8274980944055551E-2</v>
      </c>
      <c r="P50" s="181">
        <f>SUMPRODUCT($K$3:K50,$K$3:K50)/A50</f>
        <v>599794139585.93811</v>
      </c>
      <c r="Q50" s="187">
        <f>SUM($L$3:L50)/A50</f>
        <v>583114.05915365287</v>
      </c>
      <c r="R50" s="121">
        <f>SUM($K$3:K50)</f>
        <v>-1880187.1204151567</v>
      </c>
      <c r="S50" s="175">
        <f t="shared" si="7"/>
        <v>-3.2243899643649647</v>
      </c>
    </row>
    <row r="51" spans="1:19" ht="16.149999999999999" thickBot="1">
      <c r="A51" s="3">
        <v>49</v>
      </c>
      <c r="B51" s="74">
        <v>12616260</v>
      </c>
      <c r="C51" s="28"/>
      <c r="D51" s="29"/>
      <c r="E51" s="29"/>
      <c r="F51" s="29"/>
      <c r="H51" s="130">
        <f t="shared" si="8"/>
        <v>11980469.24494759</v>
      </c>
      <c r="I51" s="131">
        <f t="shared" si="9"/>
        <v>177441.5193843272</v>
      </c>
      <c r="J51" s="215">
        <f t="shared" si="4"/>
        <v>11909825.827719545</v>
      </c>
      <c r="K51" s="133">
        <f t="shared" si="10"/>
        <v>-706434.17228045501</v>
      </c>
      <c r="L51" s="132">
        <f t="shared" si="5"/>
        <v>706434.17228045501</v>
      </c>
      <c r="M51" s="134">
        <f t="shared" si="11"/>
        <v>-5.5993945296027109E-2</v>
      </c>
      <c r="N51" s="134">
        <f t="shared" si="6"/>
        <v>5.5993945296027109E-2</v>
      </c>
      <c r="O51" s="135">
        <f>SUM($N$3:N51)/A51</f>
        <v>4.8432510828789667E-2</v>
      </c>
      <c r="P51" s="182">
        <f>SUMPRODUCT($K$3:K51,$K$3:K51)/A51</f>
        <v>597738121222.25708</v>
      </c>
      <c r="Q51" s="188">
        <f>SUM($L$3:L51)/A51</f>
        <v>585630.79615624063</v>
      </c>
      <c r="R51" s="133">
        <f>SUM($K$3:K51)</f>
        <v>-2586621.2926956117</v>
      </c>
      <c r="S51" s="176">
        <f t="shared" si="7"/>
        <v>-4.4168122811723283</v>
      </c>
    </row>
    <row r="52" spans="1:19" ht="16.149999999999999" thickBot="1">
      <c r="A52" s="3">
        <v>50</v>
      </c>
      <c r="B52" s="59">
        <v>11010984</v>
      </c>
      <c r="C52" s="28"/>
      <c r="D52" s="29"/>
      <c r="E52" s="29"/>
      <c r="F52" s="29"/>
      <c r="H52" s="34">
        <f t="shared" si="8"/>
        <v>12043218.087898726</v>
      </c>
      <c r="I52" s="118">
        <f t="shared" si="9"/>
        <v>114360.54734607186</v>
      </c>
      <c r="J52" s="213">
        <f t="shared" si="4"/>
        <v>12157910.764331916</v>
      </c>
      <c r="K52" s="119">
        <f t="shared" si="10"/>
        <v>1146926.7643319163</v>
      </c>
      <c r="L52" s="1">
        <f t="shared" si="5"/>
        <v>1146926.7643319163</v>
      </c>
      <c r="M52" s="106">
        <f t="shared" si="11"/>
        <v>0.10416205893423479</v>
      </c>
      <c r="N52" s="106">
        <f t="shared" si="6"/>
        <v>0.10416205893423479</v>
      </c>
      <c r="O52" s="107">
        <f>SUM($N$3:N52)/A52</f>
        <v>4.9547101790898572E-2</v>
      </c>
      <c r="P52" s="180">
        <f>SUMPRODUCT($K$3:K52,$K$3:K52)/A52</f>
        <v>612092178852.62952</v>
      </c>
      <c r="Q52" s="35">
        <f>SUM($L$3:L52)/A52</f>
        <v>596856.7155197541</v>
      </c>
      <c r="R52" s="119">
        <f>SUM($K$3:K52)</f>
        <v>-1439694.5283636954</v>
      </c>
      <c r="S52" s="156">
        <f t="shared" si="7"/>
        <v>-2.4121275524394195</v>
      </c>
    </row>
    <row r="53" spans="1:19" ht="16.149999999999999" thickBot="1">
      <c r="A53" s="3">
        <v>51</v>
      </c>
      <c r="B53" s="59">
        <v>12176888</v>
      </c>
      <c r="C53" s="28"/>
      <c r="D53" s="28"/>
      <c r="E53" s="28"/>
      <c r="F53" s="28"/>
      <c r="H53" s="34">
        <f t="shared" si="8"/>
        <v>12159509.571720319</v>
      </c>
      <c r="I53" s="118">
        <f t="shared" si="9"/>
        <v>115422.56240760861</v>
      </c>
      <c r="J53" s="213">
        <f t="shared" si="4"/>
        <v>12157578.635244798</v>
      </c>
      <c r="K53" s="119">
        <f t="shared" si="10"/>
        <v>-19309.364755202085</v>
      </c>
      <c r="L53" s="1">
        <f t="shared" si="5"/>
        <v>19309.364755202085</v>
      </c>
      <c r="M53" s="106">
        <f t="shared" si="11"/>
        <v>-1.5857388813301137E-3</v>
      </c>
      <c r="N53" s="106">
        <f t="shared" si="6"/>
        <v>1.5857388813301137E-3</v>
      </c>
      <c r="O53" s="107">
        <f>SUM($N$3:N53)/A53</f>
        <v>4.8606682910318798E-2</v>
      </c>
      <c r="P53" s="180">
        <f>SUMPRODUCT($K$3:K53,$K$3:K53)/A53</f>
        <v>600097682239.19067</v>
      </c>
      <c r="Q53" s="35">
        <f>SUM($L$3:L53)/A53</f>
        <v>585532.25766162563</v>
      </c>
      <c r="R53" s="119">
        <f>SUM($K$3:K53)</f>
        <v>-1459003.8931188975</v>
      </c>
      <c r="S53" s="156">
        <f t="shared" si="7"/>
        <v>-2.4917566436827192</v>
      </c>
    </row>
    <row r="54" spans="1:19" ht="16.149999999999999" thickBot="1">
      <c r="A54" s="3">
        <v>52</v>
      </c>
      <c r="B54" s="59">
        <v>12669255</v>
      </c>
      <c r="C54" s="28"/>
      <c r="D54" s="28"/>
      <c r="E54" s="28"/>
      <c r="F54" s="28"/>
      <c r="H54" s="34">
        <f t="shared" si="8"/>
        <v>12314364.420715135</v>
      </c>
      <c r="I54" s="118">
        <f t="shared" si="9"/>
        <v>137110.32003057253</v>
      </c>
      <c r="J54" s="213">
        <f t="shared" si="4"/>
        <v>12274932.134127928</v>
      </c>
      <c r="K54" s="119">
        <f t="shared" si="10"/>
        <v>-394322.86587207206</v>
      </c>
      <c r="L54" s="1">
        <f t="shared" si="5"/>
        <v>394322.86587207206</v>
      </c>
      <c r="M54" s="106">
        <f t="shared" si="11"/>
        <v>-3.112439254495012E-2</v>
      </c>
      <c r="N54" s="106">
        <f t="shared" si="6"/>
        <v>3.112439254495012E-2</v>
      </c>
      <c r="O54" s="107">
        <f>SUM($N$3:N54)/A54</f>
        <v>4.8270485018677096E-2</v>
      </c>
      <c r="P54" s="180">
        <f>SUMPRODUCT($K$3:K54,$K$3:K54)/A54</f>
        <v>591547544552.85168</v>
      </c>
      <c r="Q54" s="35">
        <f>SUM($L$3:L54)/A54</f>
        <v>581855.15397336509</v>
      </c>
      <c r="R54" s="119">
        <f>SUM($K$3:K54)</f>
        <v>-1853326.7589909695</v>
      </c>
      <c r="S54" s="156">
        <f t="shared" si="7"/>
        <v>-3.1852029604532937</v>
      </c>
    </row>
    <row r="55" spans="1:19" ht="16.149999999999999" thickBot="1">
      <c r="A55" s="3">
        <v>53</v>
      </c>
      <c r="B55" s="59">
        <v>12734493</v>
      </c>
      <c r="C55" s="28"/>
      <c r="D55" s="29"/>
      <c r="E55" s="29"/>
      <c r="F55" s="29"/>
      <c r="H55" s="34">
        <f t="shared" si="8"/>
        <v>12479776.566671137</v>
      </c>
      <c r="I55" s="118">
        <f t="shared" si="9"/>
        <v>152676.32428955883</v>
      </c>
      <c r="J55" s="213">
        <f t="shared" si="4"/>
        <v>12451474.740745706</v>
      </c>
      <c r="K55" s="119">
        <f t="shared" si="10"/>
        <v>-283018.25925429352</v>
      </c>
      <c r="L55" s="1">
        <f t="shared" si="5"/>
        <v>283018.25925429352</v>
      </c>
      <c r="M55" s="106">
        <f t="shared" si="11"/>
        <v>-2.222454080066584E-2</v>
      </c>
      <c r="N55" s="106">
        <f t="shared" si="6"/>
        <v>2.222454080066584E-2</v>
      </c>
      <c r="O55" s="107">
        <f>SUM($N$3:N55)/A55</f>
        <v>4.7779052108903299E-2</v>
      </c>
      <c r="P55" s="180">
        <f>SUMPRODUCT($K$3:K55,$K$3:K55)/A55</f>
        <v>581897578336.21924</v>
      </c>
      <c r="Q55" s="35">
        <f>SUM($L$3:L55)/A55</f>
        <v>576216.72199753346</v>
      </c>
      <c r="R55" s="119">
        <f>SUM($K$3:K55)</f>
        <v>-2136345.018245263</v>
      </c>
      <c r="S55" s="156">
        <f t="shared" si="7"/>
        <v>-3.7075373495571826</v>
      </c>
    </row>
    <row r="56" spans="1:19" ht="16.149999999999999" thickBot="1">
      <c r="A56" s="3">
        <v>54</v>
      </c>
      <c r="B56" s="65">
        <v>12719450</v>
      </c>
      <c r="C56" s="28"/>
      <c r="D56" s="28"/>
      <c r="E56" s="28"/>
      <c r="F56" s="28"/>
      <c r="H56" s="34">
        <f t="shared" si="8"/>
        <v>12641152.601864627</v>
      </c>
      <c r="I56" s="118">
        <f t="shared" si="9"/>
        <v>157461.1652867209</v>
      </c>
      <c r="J56" s="213">
        <f t="shared" si="4"/>
        <v>12632452.890960695</v>
      </c>
      <c r="K56" s="119">
        <f t="shared" si="10"/>
        <v>-86997.109039304778</v>
      </c>
      <c r="L56" s="1">
        <f t="shared" si="5"/>
        <v>86997.109039304778</v>
      </c>
      <c r="M56" s="106">
        <f t="shared" si="11"/>
        <v>-6.839691106085938E-3</v>
      </c>
      <c r="N56" s="106">
        <f t="shared" si="6"/>
        <v>6.839691106085938E-3</v>
      </c>
      <c r="O56" s="107">
        <f>SUM($N$3:N56)/A56</f>
        <v>4.7020915794036312E-2</v>
      </c>
      <c r="P56" s="180">
        <f>SUMPRODUCT($K$3:K56,$K$3:K56)/A56</f>
        <v>571261854607.42249</v>
      </c>
      <c r="Q56" s="35">
        <f>SUM($L$3:L56)/A56</f>
        <v>567157.09953534405</v>
      </c>
      <c r="R56" s="119">
        <f>SUM($K$3:K56)</f>
        <v>-2223342.1272845678</v>
      </c>
      <c r="S56" s="156">
        <f t="shared" si="7"/>
        <v>-3.9201521573230589</v>
      </c>
    </row>
    <row r="57" spans="1:19" ht="16.149999999999999" thickBot="1">
      <c r="A57" s="3">
        <v>55</v>
      </c>
      <c r="B57" s="66">
        <v>14264345</v>
      </c>
      <c r="C57" s="29"/>
      <c r="D57" s="28"/>
      <c r="E57" s="28"/>
      <c r="F57" s="28"/>
      <c r="H57" s="34">
        <f t="shared" si="8"/>
        <v>12945186.890436213</v>
      </c>
      <c r="I57" s="118">
        <f t="shared" si="9"/>
        <v>238076.38309339716</v>
      </c>
      <c r="J57" s="213">
        <f t="shared" si="4"/>
        <v>12798613.767151348</v>
      </c>
      <c r="K57" s="119">
        <f t="shared" si="10"/>
        <v>-1465731.2328486517</v>
      </c>
      <c r="L57" s="1">
        <f t="shared" si="5"/>
        <v>1465731.2328486517</v>
      </c>
      <c r="M57" s="106">
        <f t="shared" si="11"/>
        <v>-0.10275489220491034</v>
      </c>
      <c r="N57" s="106">
        <f t="shared" si="6"/>
        <v>0.10275489220491034</v>
      </c>
      <c r="O57" s="107">
        <f>SUM($N$3:N57)/A57</f>
        <v>4.8034260819688569E-2</v>
      </c>
      <c r="P57" s="180">
        <f>SUMPRODUCT($K$3:K57,$K$3:K57)/A57</f>
        <v>599936512649.979</v>
      </c>
      <c r="Q57" s="35">
        <f>SUM($L$3:L57)/A57</f>
        <v>583494.81105013157</v>
      </c>
      <c r="R57" s="119">
        <f>SUM($K$3:K57)</f>
        <v>-3689073.3601332195</v>
      </c>
      <c r="S57" s="156">
        <f t="shared" si="7"/>
        <v>-6.322375606895104</v>
      </c>
    </row>
    <row r="58" spans="1:19" ht="16.149999999999999" thickBot="1">
      <c r="A58" s="3">
        <v>56</v>
      </c>
      <c r="B58" s="66">
        <v>13904466</v>
      </c>
      <c r="C58" s="29"/>
      <c r="D58" s="28"/>
      <c r="E58" s="28"/>
      <c r="F58" s="28"/>
      <c r="H58" s="34">
        <f t="shared" si="8"/>
        <v>13255383.54617665</v>
      </c>
      <c r="I58" s="118">
        <f t="shared" si="9"/>
        <v>277742.53304926865</v>
      </c>
      <c r="J58" s="213">
        <f t="shared" si="4"/>
        <v>13183263.273529612</v>
      </c>
      <c r="K58" s="119">
        <f t="shared" si="10"/>
        <v>-721202.72647038847</v>
      </c>
      <c r="L58" s="1">
        <f t="shared" si="5"/>
        <v>721202.72647038847</v>
      </c>
      <c r="M58" s="106">
        <f t="shared" si="11"/>
        <v>-5.1868423172122431E-2</v>
      </c>
      <c r="N58" s="106">
        <f t="shared" si="6"/>
        <v>5.1868423172122431E-2</v>
      </c>
      <c r="O58" s="107">
        <f>SUM($N$3:N58)/A58</f>
        <v>4.8102728004553459E-2</v>
      </c>
      <c r="P58" s="180">
        <f>SUMPRODUCT($K$3:K58,$K$3:K58)/A58</f>
        <v>598511456578.87793</v>
      </c>
      <c r="Q58" s="35">
        <f>SUM($L$3:L58)/A58</f>
        <v>585953.88096835034</v>
      </c>
      <c r="R58" s="119">
        <f>SUM($K$3:K58)</f>
        <v>-4410276.086603608</v>
      </c>
      <c r="S58" s="156">
        <f t="shared" si="7"/>
        <v>-7.526660766057498</v>
      </c>
    </row>
    <row r="59" spans="1:19" ht="16.149999999999999" thickBot="1">
      <c r="A59" s="3">
        <v>57</v>
      </c>
      <c r="B59" s="59">
        <v>12387598</v>
      </c>
      <c r="C59" s="28"/>
      <c r="D59" s="28"/>
      <c r="E59" s="28"/>
      <c r="F59" s="28"/>
      <c r="H59" s="34">
        <f t="shared" si="8"/>
        <v>13418573.271303328</v>
      </c>
      <c r="I59" s="118">
        <f t="shared" si="9"/>
        <v>214738.48869184387</v>
      </c>
      <c r="J59" s="213">
        <f t="shared" si="4"/>
        <v>13533126.079225918</v>
      </c>
      <c r="K59" s="119">
        <f t="shared" si="10"/>
        <v>1145528.0792259183</v>
      </c>
      <c r="L59" s="1">
        <f t="shared" si="5"/>
        <v>1145528.0792259183</v>
      </c>
      <c r="M59" s="106">
        <f t="shared" si="11"/>
        <v>9.2473785412306594E-2</v>
      </c>
      <c r="N59" s="106">
        <f t="shared" si="6"/>
        <v>9.2473785412306594E-2</v>
      </c>
      <c r="O59" s="107">
        <f>SUM($N$3:N59)/A59</f>
        <v>4.8881167608198252E-2</v>
      </c>
      <c r="P59" s="180">
        <f>SUMPRODUCT($K$3:K59,$K$3:K59)/A59</f>
        <v>611032914889.6875</v>
      </c>
      <c r="Q59" s="35">
        <f>SUM($L$3:L59)/A59</f>
        <v>595770.97216585162</v>
      </c>
      <c r="R59" s="119">
        <f>SUM($K$3:K59)</f>
        <v>-3264748.0073776897</v>
      </c>
      <c r="S59" s="156">
        <f t="shared" si="7"/>
        <v>-5.4798708898305373</v>
      </c>
    </row>
    <row r="60" spans="1:19" ht="16.149999999999999" thickBot="1">
      <c r="A60" s="3">
        <v>58</v>
      </c>
      <c r="B60" s="59">
        <v>14054891</v>
      </c>
      <c r="C60" s="28"/>
      <c r="D60" s="28"/>
      <c r="E60" s="28"/>
      <c r="F60" s="28"/>
      <c r="H60" s="34">
        <f t="shared" si="8"/>
        <v>13675469.683995655</v>
      </c>
      <c r="I60" s="118">
        <f t="shared" si="9"/>
        <v>237925.34689210961</v>
      </c>
      <c r="J60" s="213">
        <f t="shared" si="4"/>
        <v>13633311.759995172</v>
      </c>
      <c r="K60" s="119">
        <f t="shared" si="10"/>
        <v>-421579.2400048282</v>
      </c>
      <c r="L60" s="1">
        <f t="shared" si="5"/>
        <v>421579.2400048282</v>
      </c>
      <c r="M60" s="106">
        <f t="shared" si="11"/>
        <v>-2.9995198113228212E-2</v>
      </c>
      <c r="N60" s="106">
        <f t="shared" si="6"/>
        <v>2.9995198113228212E-2</v>
      </c>
      <c r="O60" s="107">
        <f>SUM($N$3:N60)/A60</f>
        <v>4.8555547444491871E-2</v>
      </c>
      <c r="P60" s="180">
        <f>SUMPRODUCT($K$3:K60,$K$3:K60)/A60</f>
        <v>603562158695.09021</v>
      </c>
      <c r="Q60" s="35">
        <f>SUM($L$3:L60)/A60</f>
        <v>592767.66643893742</v>
      </c>
      <c r="R60" s="119">
        <f>SUM($K$3:K60)</f>
        <v>-3686327.2473825179</v>
      </c>
      <c r="S60" s="156">
        <f t="shared" si="7"/>
        <v>-6.2188399538189998</v>
      </c>
    </row>
    <row r="61" spans="1:19" ht="16.149999999999999" thickBot="1">
      <c r="A61" s="3">
        <v>59</v>
      </c>
      <c r="B61" s="66">
        <v>13406607</v>
      </c>
      <c r="C61" s="29"/>
      <c r="D61" s="28"/>
      <c r="E61" s="28"/>
      <c r="F61" s="28"/>
      <c r="H61" s="34">
        <f t="shared" si="8"/>
        <v>13862716.227798987</v>
      </c>
      <c r="I61" s="118">
        <f t="shared" si="9"/>
        <v>210052.00519328212</v>
      </c>
      <c r="J61" s="213">
        <f t="shared" si="4"/>
        <v>13913395.030887764</v>
      </c>
      <c r="K61" s="119">
        <f t="shared" si="10"/>
        <v>506788.03088776395</v>
      </c>
      <c r="L61" s="1">
        <f t="shared" si="5"/>
        <v>506788.03088776395</v>
      </c>
      <c r="M61" s="106">
        <f t="shared" si="11"/>
        <v>3.7801363975819083E-2</v>
      </c>
      <c r="N61" s="106">
        <f t="shared" si="6"/>
        <v>3.7801363975819083E-2</v>
      </c>
      <c r="O61" s="107">
        <f>SUM($N$3:N61)/A61</f>
        <v>4.8373273148412672E-2</v>
      </c>
      <c r="P61" s="180">
        <f>SUMPRODUCT($K$3:K61,$K$3:K61)/A61</f>
        <v>597685412077.39539</v>
      </c>
      <c r="Q61" s="35">
        <f>SUM($L$3:L61)/A61</f>
        <v>591310.38448044308</v>
      </c>
      <c r="R61" s="119">
        <f>SUM($K$3:K61)</f>
        <v>-3179539.216494754</v>
      </c>
      <c r="S61" s="156">
        <f t="shared" si="7"/>
        <v>-5.377107015105894</v>
      </c>
    </row>
    <row r="62" spans="1:19" ht="16.149999999999999" thickBot="1">
      <c r="A62" s="5">
        <v>60</v>
      </c>
      <c r="B62" s="67">
        <v>14191727</v>
      </c>
      <c r="C62" s="28"/>
      <c r="D62" s="28"/>
      <c r="E62" s="28"/>
      <c r="F62" s="28"/>
      <c r="H62" s="40">
        <f t="shared" si="8"/>
        <v>14084664.109693043</v>
      </c>
      <c r="I62" s="120">
        <f t="shared" si="9"/>
        <v>216594.73737870762</v>
      </c>
      <c r="J62" s="214">
        <f t="shared" si="4"/>
        <v>14072768.232992269</v>
      </c>
      <c r="K62" s="121">
        <f t="shared" si="10"/>
        <v>-118958.7670077309</v>
      </c>
      <c r="L62" s="113">
        <f t="shared" si="5"/>
        <v>118958.7670077309</v>
      </c>
      <c r="M62" s="122">
        <f t="shared" si="11"/>
        <v>-8.3822615110712671E-3</v>
      </c>
      <c r="N62" s="122">
        <f t="shared" si="6"/>
        <v>8.3822615110712671E-3</v>
      </c>
      <c r="O62" s="123">
        <f>SUM($N$3:N62)/A62</f>
        <v>4.7706756287790315E-2</v>
      </c>
      <c r="P62" s="181">
        <f>SUMPRODUCT($K$3:K62,$K$3:K62)/A62</f>
        <v>587959841680.23877</v>
      </c>
      <c r="Q62" s="187">
        <f>SUM($L$3:L62)/A62</f>
        <v>583437.85752256447</v>
      </c>
      <c r="R62" s="121">
        <f>SUM($K$3:K62)</f>
        <v>-3298497.9835024849</v>
      </c>
      <c r="S62" s="175">
        <f t="shared" si="7"/>
        <v>-5.6535549432955943</v>
      </c>
    </row>
    <row r="63" spans="1:19" ht="16.149999999999999" thickBot="1">
      <c r="A63" s="3">
        <v>61</v>
      </c>
      <c r="B63" s="74">
        <v>12672470</v>
      </c>
      <c r="C63" s="28"/>
      <c r="D63" s="29"/>
      <c r="E63" s="29"/>
      <c r="F63" s="29"/>
      <c r="H63" s="130">
        <f t="shared" si="8"/>
        <v>14138379.962364575</v>
      </c>
      <c r="I63" s="131">
        <f t="shared" si="9"/>
        <v>127011.350789761</v>
      </c>
      <c r="J63" s="215">
        <f t="shared" si="4"/>
        <v>14301258.84707175</v>
      </c>
      <c r="K63" s="133">
        <f t="shared" si="10"/>
        <v>1628788.8470717501</v>
      </c>
      <c r="L63" s="132">
        <f t="shared" si="5"/>
        <v>1628788.8470717501</v>
      </c>
      <c r="M63" s="134">
        <f t="shared" si="11"/>
        <v>0.12852970629022992</v>
      </c>
      <c r="N63" s="134">
        <f t="shared" si="6"/>
        <v>0.12852970629022992</v>
      </c>
      <c r="O63" s="135">
        <f>SUM($N$3:N63)/A63</f>
        <v>4.9031722681272927E-2</v>
      </c>
      <c r="P63" s="182">
        <f>SUMPRODUCT($K$3:K63,$K$3:K63)/A63</f>
        <v>621812190314.09265</v>
      </c>
      <c r="Q63" s="188">
        <f>SUM($L$3:L63)/A63</f>
        <v>600574.75899058394</v>
      </c>
      <c r="R63" s="133">
        <f>SUM($K$3:K63)</f>
        <v>-1669709.1364307348</v>
      </c>
      <c r="S63" s="176">
        <f t="shared" si="7"/>
        <v>-2.7801853331916555</v>
      </c>
    </row>
    <row r="64" spans="1:19" ht="16.149999999999999" thickBot="1">
      <c r="A64" s="3">
        <v>62</v>
      </c>
      <c r="B64" s="59">
        <v>13134569</v>
      </c>
      <c r="C64" s="28"/>
      <c r="D64" s="29"/>
      <c r="E64" s="29"/>
      <c r="F64" s="29"/>
      <c r="H64" s="34">
        <f t="shared" si="8"/>
        <v>14152309.081838904</v>
      </c>
      <c r="I64" s="118">
        <f t="shared" si="9"/>
        <v>64816.123566273425</v>
      </c>
      <c r="J64" s="213">
        <f t="shared" si="4"/>
        <v>14265391.313154336</v>
      </c>
      <c r="K64" s="119">
        <f t="shared" si="10"/>
        <v>1130822.3131543361</v>
      </c>
      <c r="L64" s="1">
        <f t="shared" si="5"/>
        <v>1130822.3131543361</v>
      </c>
      <c r="M64" s="106">
        <f t="shared" si="11"/>
        <v>8.6095121442838055E-2</v>
      </c>
      <c r="N64" s="106">
        <f t="shared" si="6"/>
        <v>8.6095121442838055E-2</v>
      </c>
      <c r="O64" s="107">
        <f>SUM($N$3:N64)/A64</f>
        <v>4.9629519435491723E-2</v>
      </c>
      <c r="P64" s="180">
        <f>SUMPRODUCT($K$3:K64,$K$3:K64)/A64</f>
        <v>632408108275.60278</v>
      </c>
      <c r="Q64" s="35">
        <f>SUM($L$3:L64)/A64</f>
        <v>609127.13889645087</v>
      </c>
      <c r="R64" s="119">
        <f>SUM($K$3:K64)</f>
        <v>-538886.8232763987</v>
      </c>
      <c r="S64" s="156">
        <f t="shared" si="7"/>
        <v>-0.88468693785782426</v>
      </c>
    </row>
    <row r="65" spans="1:19" ht="16.149999999999999" thickBot="1">
      <c r="A65" s="3">
        <v>63</v>
      </c>
      <c r="B65" s="59">
        <v>13847806</v>
      </c>
      <c r="C65" s="28"/>
      <c r="D65" s="28"/>
      <c r="E65" s="28"/>
      <c r="F65" s="28"/>
      <c r="H65" s="34">
        <f t="shared" si="8"/>
        <v>14180193.28486466</v>
      </c>
      <c r="I65" s="118">
        <f t="shared" si="9"/>
        <v>44503.567268989063</v>
      </c>
      <c r="J65" s="213">
        <f t="shared" si="4"/>
        <v>14217125.205405178</v>
      </c>
      <c r="K65" s="119">
        <f t="shared" si="10"/>
        <v>369319.20540517755</v>
      </c>
      <c r="L65" s="1">
        <f t="shared" si="5"/>
        <v>369319.20540517755</v>
      </c>
      <c r="M65" s="106">
        <f t="shared" si="11"/>
        <v>2.6669871415383604E-2</v>
      </c>
      <c r="N65" s="106">
        <f t="shared" si="6"/>
        <v>2.6669871415383604E-2</v>
      </c>
      <c r="O65" s="107">
        <f>SUM($N$3:N65)/A65</f>
        <v>4.9265080578029689E-2</v>
      </c>
      <c r="P65" s="180">
        <f>SUMPRODUCT($K$3:K65,$K$3:K65)/A65</f>
        <v>624534910929.65845</v>
      </c>
      <c r="Q65" s="35">
        <f>SUM($L$3:L65)/A65</f>
        <v>605320.66376166872</v>
      </c>
      <c r="R65" s="119">
        <f>SUM($K$3:K65)</f>
        <v>-169567.61787122115</v>
      </c>
      <c r="S65" s="156">
        <f t="shared" si="7"/>
        <v>-0.28012857981333439</v>
      </c>
    </row>
    <row r="66" spans="1:19" ht="16.149999999999999" thickBot="1">
      <c r="A66" s="3">
        <v>64</v>
      </c>
      <c r="B66" s="59">
        <v>14058611</v>
      </c>
      <c r="C66" s="28"/>
      <c r="D66" s="28"/>
      <c r="E66" s="28"/>
      <c r="F66" s="28"/>
      <c r="H66" s="34">
        <f t="shared" si="8"/>
        <v>14208088.266920285</v>
      </c>
      <c r="I66" s="118">
        <f t="shared" si="9"/>
        <v>35368.845401638799</v>
      </c>
      <c r="J66" s="213">
        <f t="shared" si="4"/>
        <v>14224696.85213365</v>
      </c>
      <c r="K66" s="119">
        <f t="shared" si="10"/>
        <v>166085.85213365033</v>
      </c>
      <c r="L66" s="1">
        <f t="shared" si="5"/>
        <v>166085.85213365033</v>
      </c>
      <c r="M66" s="106">
        <f t="shared" si="11"/>
        <v>1.1813816609169308E-2</v>
      </c>
      <c r="N66" s="106">
        <f t="shared" si="6"/>
        <v>1.1813816609169308E-2</v>
      </c>
      <c r="O66" s="107">
        <f>SUM($N$3:N66)/A66</f>
        <v>4.8679904578516245E-2</v>
      </c>
      <c r="P66" s="180">
        <f>SUMPRODUCT($K$3:K66,$K$3:K66)/A66</f>
        <v>615207560919.49133</v>
      </c>
      <c r="Q66" s="35">
        <f>SUM($L$3:L66)/A66</f>
        <v>598457.61982998089</v>
      </c>
      <c r="R66" s="119">
        <f>SUM($K$3:K66)</f>
        <v>-3481.7657375708222</v>
      </c>
      <c r="S66" s="156">
        <f t="shared" si="7"/>
        <v>-5.8178985816238352E-3</v>
      </c>
    </row>
    <row r="67" spans="1:19" ht="16.149999999999999" thickBot="1">
      <c r="A67" s="3">
        <v>65</v>
      </c>
      <c r="B67" s="59">
        <v>13209492</v>
      </c>
      <c r="C67" s="28"/>
      <c r="D67" s="29"/>
      <c r="E67" s="29"/>
      <c r="F67" s="29"/>
      <c r="H67" s="34">
        <f t="shared" ref="H67:H74" si="12">$V$10*B67+(1-$V$10)*J67</f>
        <v>14140060.601089731</v>
      </c>
      <c r="I67" s="118">
        <f t="shared" ref="I67:I74" si="13">$V$11*(H67-H66)+(1-$V$11)*I66</f>
        <v>-21499.235776067486</v>
      </c>
      <c r="J67" s="213">
        <f t="shared" si="4"/>
        <v>14243457.112321924</v>
      </c>
      <c r="K67" s="119">
        <f t="shared" ref="K67:K74" si="14">J67-B67</f>
        <v>1033965.1123219244</v>
      </c>
      <c r="L67" s="1">
        <f t="shared" si="5"/>
        <v>1033965.1123219244</v>
      </c>
      <c r="M67" s="106">
        <f t="shared" ref="M67:M74" si="15">K67/B67</f>
        <v>7.827440391514863E-2</v>
      </c>
      <c r="N67" s="106">
        <f t="shared" si="6"/>
        <v>7.827440391514863E-2</v>
      </c>
      <c r="O67" s="107">
        <f>SUM($N$3:N67)/A67</f>
        <v>4.9135204568310595E-2</v>
      </c>
      <c r="P67" s="180">
        <f>SUMPRODUCT($K$3:K67,$K$3:K67)/A67</f>
        <v>622190273113.02051</v>
      </c>
      <c r="Q67" s="35">
        <f>SUM($L$3:L67)/A67</f>
        <v>605157.73509908782</v>
      </c>
      <c r="R67" s="119">
        <f>SUM($K$3:K67)</f>
        <v>1030483.3465843536</v>
      </c>
      <c r="S67" s="156">
        <f t="shared" si="7"/>
        <v>1.7028342972689978</v>
      </c>
    </row>
    <row r="68" spans="1:19" ht="16.149999999999999" thickBot="1">
      <c r="A68" s="3">
        <v>66</v>
      </c>
      <c r="B68" s="65">
        <v>14077976</v>
      </c>
      <c r="C68" s="28"/>
      <c r="D68" s="28"/>
      <c r="E68" s="28"/>
      <c r="F68" s="28"/>
      <c r="H68" s="34">
        <f t="shared" si="12"/>
        <v>14114502.828782298</v>
      </c>
      <c r="I68" s="118">
        <f t="shared" si="13"/>
        <v>-23731.430868318625</v>
      </c>
      <c r="J68" s="213">
        <f t="shared" ref="J68:J74" si="16">I67+H67</f>
        <v>14118561.365313664</v>
      </c>
      <c r="K68" s="119">
        <f t="shared" si="14"/>
        <v>40585.365313664079</v>
      </c>
      <c r="L68" s="1">
        <f t="shared" ref="L68:L74" si="17">ABS(K68)</f>
        <v>40585.365313664079</v>
      </c>
      <c r="M68" s="106">
        <f t="shared" si="15"/>
        <v>2.8828977484877142E-3</v>
      </c>
      <c r="N68" s="106">
        <f t="shared" ref="N68:N74" si="18">ABS(M68)</f>
        <v>2.8828977484877142E-3</v>
      </c>
      <c r="O68" s="107">
        <f>SUM($N$3:N68)/A68</f>
        <v>4.8434412040737514E-2</v>
      </c>
      <c r="P68" s="180">
        <f>SUMPRODUCT($K$3:K68,$K$3:K68)/A68</f>
        <v>612788104912.4845</v>
      </c>
      <c r="Q68" s="35">
        <f>SUM($L$3:L68)/A68</f>
        <v>596603.60828415712</v>
      </c>
      <c r="R68" s="119">
        <f>SUM($K$3:K68)</f>
        <v>1071068.7118980177</v>
      </c>
      <c r="S68" s="156">
        <f t="shared" ref="S68:S74" si="19">R68/Q68</f>
        <v>1.7952769594847588</v>
      </c>
    </row>
    <row r="69" spans="1:19" ht="16.149999999999999" thickBot="1">
      <c r="A69" s="3">
        <v>67</v>
      </c>
      <c r="B69" s="66">
        <v>15793567</v>
      </c>
      <c r="C69" s="29"/>
      <c r="H69" s="34">
        <f t="shared" si="12"/>
        <v>14261050.958122581</v>
      </c>
      <c r="I69" s="118">
        <f t="shared" si="13"/>
        <v>69922.327246412591</v>
      </c>
      <c r="J69" s="213">
        <f t="shared" si="16"/>
        <v>14090771.397913979</v>
      </c>
      <c r="K69" s="119">
        <f t="shared" si="14"/>
        <v>-1702795.6020860206</v>
      </c>
      <c r="L69" s="1">
        <f t="shared" si="17"/>
        <v>1702795.6020860206</v>
      </c>
      <c r="M69" s="106">
        <f t="shared" si="15"/>
        <v>-0.10781577094560213</v>
      </c>
      <c r="N69" s="106">
        <f t="shared" si="18"/>
        <v>0.10781577094560213</v>
      </c>
      <c r="O69" s="107">
        <f>SUM($N$3:N69)/A69</f>
        <v>4.9320700979616092E-2</v>
      </c>
      <c r="P69" s="180">
        <f>SUMPRODUCT($K$3:K69,$K$3:K69)/A69</f>
        <v>646918325174.73828</v>
      </c>
      <c r="Q69" s="35">
        <f>SUM($L$3:L69)/A69</f>
        <v>613113.93654985656</v>
      </c>
      <c r="R69" s="119">
        <f>SUM($K$3:K69)</f>
        <v>-631726.89018800296</v>
      </c>
      <c r="S69" s="156">
        <f t="shared" si="19"/>
        <v>-1.0303580664678511</v>
      </c>
    </row>
    <row r="70" spans="1:19" ht="16.149999999999999" thickBot="1">
      <c r="A70" s="3">
        <v>68</v>
      </c>
      <c r="B70" s="66">
        <v>15285557</v>
      </c>
      <c r="C70" s="29"/>
      <c r="H70" s="34">
        <f t="shared" si="12"/>
        <v>14426431.656832095</v>
      </c>
      <c r="I70" s="118">
        <f t="shared" si="13"/>
        <v>122424.43155111837</v>
      </c>
      <c r="J70" s="213">
        <f t="shared" si="16"/>
        <v>14330973.285368994</v>
      </c>
      <c r="K70" s="119">
        <f t="shared" si="14"/>
        <v>-954583.71463100612</v>
      </c>
      <c r="L70" s="1">
        <f t="shared" si="17"/>
        <v>954583.71463100612</v>
      </c>
      <c r="M70" s="106">
        <f t="shared" si="15"/>
        <v>-6.2450044485196456E-2</v>
      </c>
      <c r="N70" s="106">
        <f t="shared" si="18"/>
        <v>6.2450044485196456E-2</v>
      </c>
      <c r="O70" s="107">
        <f>SUM($N$3:N70)/A70</f>
        <v>4.9513779560580506E-2</v>
      </c>
      <c r="P70" s="180">
        <f>SUMPRODUCT($K$3:K70,$K$3:K70)/A70</f>
        <v>650805262572.73816</v>
      </c>
      <c r="Q70" s="35">
        <f>SUM($L$3:L70)/A70</f>
        <v>618135.55093340296</v>
      </c>
      <c r="R70" s="119">
        <f>SUM($K$3:K70)</f>
        <v>-1586310.6048190091</v>
      </c>
      <c r="S70" s="156">
        <f t="shared" si="19"/>
        <v>-2.5662827553335723</v>
      </c>
    </row>
    <row r="71" spans="1:19" ht="16.149999999999999" thickBot="1">
      <c r="A71" s="3">
        <v>69</v>
      </c>
      <c r="B71" s="59">
        <v>14271465</v>
      </c>
      <c r="C71" s="28"/>
      <c r="H71" s="34">
        <f t="shared" si="12"/>
        <v>14521116.979544891</v>
      </c>
      <c r="I71" s="118">
        <f t="shared" si="13"/>
        <v>107167.92169004097</v>
      </c>
      <c r="J71" s="213">
        <f t="shared" si="16"/>
        <v>14548856.088383213</v>
      </c>
      <c r="K71" s="119">
        <f t="shared" si="14"/>
        <v>277391.08838321269</v>
      </c>
      <c r="L71" s="1">
        <f t="shared" si="17"/>
        <v>277391.08838321269</v>
      </c>
      <c r="M71" s="106">
        <f t="shared" si="15"/>
        <v>1.9436763386464717E-2</v>
      </c>
      <c r="N71" s="106">
        <f t="shared" si="18"/>
        <v>1.9436763386464717E-2</v>
      </c>
      <c r="O71" s="107">
        <f>SUM($N$3:N71)/A71</f>
        <v>4.907788077544839E-2</v>
      </c>
      <c r="P71" s="180">
        <f>SUMPRODUCT($K$3:K71,$K$3:K71)/A71</f>
        <v>642488458997.97998</v>
      </c>
      <c r="Q71" s="35">
        <f>SUM($L$3:L71)/A71</f>
        <v>613197.22538919724</v>
      </c>
      <c r="R71" s="119">
        <f>SUM($K$3:K71)</f>
        <v>-1308919.5164357964</v>
      </c>
      <c r="S71" s="156">
        <f t="shared" si="19"/>
        <v>-2.1345816031783627</v>
      </c>
    </row>
    <row r="72" spans="1:19" ht="16.149999999999999" thickBot="1">
      <c r="A72" s="3">
        <v>70</v>
      </c>
      <c r="B72" s="59">
        <v>14767395</v>
      </c>
      <c r="C72" s="28"/>
      <c r="H72" s="34">
        <f t="shared" si="12"/>
        <v>14642195.911111439</v>
      </c>
      <c r="I72" s="118">
        <f t="shared" si="13"/>
        <v>114818.97712211963</v>
      </c>
      <c r="J72" s="213">
        <f t="shared" si="16"/>
        <v>14628284.901234932</v>
      </c>
      <c r="K72" s="119">
        <f t="shared" si="14"/>
        <v>-139110.09876506776</v>
      </c>
      <c r="L72" s="1">
        <f t="shared" si="17"/>
        <v>139110.09876506776</v>
      </c>
      <c r="M72" s="106">
        <f t="shared" si="15"/>
        <v>-9.4200838241997147E-3</v>
      </c>
      <c r="N72" s="106">
        <f t="shared" si="18"/>
        <v>9.4200838241997147E-3</v>
      </c>
      <c r="O72" s="107">
        <f>SUM($N$3:N72)/A72</f>
        <v>4.8511340819001984E-2</v>
      </c>
      <c r="P72" s="180">
        <f>SUMPRODUCT($K$3:K72,$K$3:K72)/A72</f>
        <v>633586504149.12927</v>
      </c>
      <c r="Q72" s="35">
        <f>SUM($L$3:L72)/A72</f>
        <v>606424.55215170968</v>
      </c>
      <c r="R72" s="119">
        <f>SUM($K$3:K72)</f>
        <v>-1448029.6152008642</v>
      </c>
      <c r="S72" s="156">
        <f t="shared" si="19"/>
        <v>-2.3878149558143376</v>
      </c>
    </row>
    <row r="73" spans="1:19" ht="16.149999999999999" thickBot="1">
      <c r="A73" s="3">
        <v>71</v>
      </c>
      <c r="B73" s="66">
        <v>14483456</v>
      </c>
      <c r="C73" s="29"/>
      <c r="H73" s="34">
        <f t="shared" si="12"/>
        <v>14729658.999410201</v>
      </c>
      <c r="I73" s="118">
        <f t="shared" si="13"/>
        <v>99773.238269273046</v>
      </c>
      <c r="J73" s="213">
        <f t="shared" si="16"/>
        <v>14757014.888233557</v>
      </c>
      <c r="K73" s="119">
        <f t="shared" si="14"/>
        <v>273558.88823355734</v>
      </c>
      <c r="L73" s="1">
        <f t="shared" si="17"/>
        <v>273558.88823355734</v>
      </c>
      <c r="M73" s="106">
        <f t="shared" si="15"/>
        <v>1.888768041505821E-2</v>
      </c>
      <c r="N73" s="106">
        <f t="shared" si="18"/>
        <v>1.888768041505821E-2</v>
      </c>
      <c r="O73" s="107">
        <f>SUM($N$3:N73)/A73</f>
        <v>4.809410616542531E-2</v>
      </c>
      <c r="P73" s="180">
        <f>SUMPRODUCT($K$3:K73,$K$3:K73)/A73</f>
        <v>625716757123.52991</v>
      </c>
      <c r="Q73" s="35">
        <f>SUM($L$3:L73)/A73</f>
        <v>601736.30336413009</v>
      </c>
      <c r="R73" s="119">
        <f>SUM($K$3:K73)</f>
        <v>-1174470.7269673068</v>
      </c>
      <c r="S73" s="156">
        <f t="shared" si="19"/>
        <v>-1.9518030080638107</v>
      </c>
    </row>
    <row r="74" spans="1:19" ht="16.149999999999999" thickBot="1">
      <c r="A74" s="5">
        <v>72</v>
      </c>
      <c r="B74" s="67">
        <v>15250916</v>
      </c>
      <c r="C74" s="28"/>
      <c r="H74" s="40">
        <f t="shared" si="12"/>
        <v>14871580.613911526</v>
      </c>
      <c r="I74" s="120">
        <f t="shared" si="13"/>
        <v>122954.84519690185</v>
      </c>
      <c r="J74" s="214">
        <f t="shared" si="16"/>
        <v>14829432.237679474</v>
      </c>
      <c r="K74" s="121">
        <f t="shared" si="14"/>
        <v>-421483.76232052594</v>
      </c>
      <c r="L74" s="113">
        <f t="shared" si="17"/>
        <v>421483.76232052594</v>
      </c>
      <c r="M74" s="122">
        <f t="shared" si="15"/>
        <v>-2.7636619487021365E-2</v>
      </c>
      <c r="N74" s="122">
        <f t="shared" si="18"/>
        <v>2.7636619487021365E-2</v>
      </c>
      <c r="O74" s="123">
        <f>SUM($N$3:N74)/A74</f>
        <v>4.7809974406003035E-2</v>
      </c>
      <c r="P74" s="181">
        <f>SUMPRODUCT($K$3:K74,$K$3:K74)/A74</f>
        <v>619493587745.42346</v>
      </c>
      <c r="Q74" s="187">
        <f>SUM($L$3:L74)/A74</f>
        <v>599232.79584963562</v>
      </c>
      <c r="R74" s="121">
        <f>SUM($K$3:K74)</f>
        <v>-1595954.4892878328</v>
      </c>
      <c r="S74" s="175">
        <f t="shared" si="19"/>
        <v>-2.6633296781177891</v>
      </c>
    </row>
  </sheetData>
  <phoneticPr fontId="1" type="noConversion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021F77-7BA9-45BE-A6C6-46238AAF67B9}">
  <dimension ref="A1:AC78"/>
  <sheetViews>
    <sheetView topLeftCell="M1" zoomScale="61" zoomScaleNormal="80" workbookViewId="0">
      <selection activeCell="Z3" sqref="Z3:AA9"/>
    </sheetView>
  </sheetViews>
  <sheetFormatPr defaultRowHeight="16.149999999999999"/>
  <cols>
    <col min="1" max="3" width="9" bestFit="1" customWidth="1"/>
    <col min="4" max="4" width="11.86328125" customWidth="1"/>
    <col min="5" max="5" width="14.1328125" customWidth="1"/>
    <col min="6" max="6" width="14.86328125" customWidth="1"/>
    <col min="7" max="7" width="15.53125" customWidth="1"/>
    <col min="8" max="8" width="11.53125" bestFit="1" customWidth="1"/>
    <col min="10" max="10" width="12.6640625" bestFit="1" customWidth="1"/>
    <col min="11" max="11" width="14.1328125" customWidth="1"/>
    <col min="12" max="12" width="12.9296875" bestFit="1" customWidth="1"/>
    <col min="13" max="14" width="11.6640625" customWidth="1"/>
    <col min="15" max="15" width="13.19921875" customWidth="1"/>
    <col min="16" max="16" width="12.86328125" customWidth="1"/>
    <col min="17" max="17" width="12.6640625" bestFit="1" customWidth="1"/>
    <col min="18" max="19" width="12.46484375" bestFit="1" customWidth="1"/>
    <col min="20" max="20" width="10.53125" customWidth="1"/>
    <col min="21" max="22" width="12.59765625" customWidth="1"/>
    <col min="23" max="23" width="10.796875" customWidth="1"/>
    <col min="24" max="24" width="11.796875" customWidth="1"/>
    <col min="27" max="27" width="14.59765625" customWidth="1"/>
    <col min="28" max="28" width="9.06640625" customWidth="1"/>
  </cols>
  <sheetData>
    <row r="1" spans="1:29" ht="46.25" customHeight="1" thickBot="1">
      <c r="A1" s="2" t="s">
        <v>0</v>
      </c>
      <c r="B1" s="2" t="s">
        <v>1</v>
      </c>
      <c r="C1" s="2" t="s">
        <v>2</v>
      </c>
      <c r="D1" s="10" t="s">
        <v>3</v>
      </c>
      <c r="E1" s="1"/>
      <c r="F1" s="1"/>
      <c r="G1" s="1"/>
      <c r="H1" s="1"/>
      <c r="I1" s="1"/>
      <c r="J1" s="140" t="s">
        <v>68</v>
      </c>
      <c r="K1" s="140" t="s">
        <v>69</v>
      </c>
      <c r="L1" s="140" t="s">
        <v>70</v>
      </c>
      <c r="M1" s="140" t="s">
        <v>83</v>
      </c>
      <c r="N1" s="140" t="s">
        <v>84</v>
      </c>
      <c r="O1" s="141" t="s">
        <v>85</v>
      </c>
      <c r="P1" s="142" t="s">
        <v>71</v>
      </c>
      <c r="Q1" s="140" t="s">
        <v>57</v>
      </c>
      <c r="R1" s="140" t="s">
        <v>58</v>
      </c>
      <c r="S1" s="140" t="s">
        <v>86</v>
      </c>
      <c r="T1" s="143" t="s">
        <v>59</v>
      </c>
      <c r="U1" s="143" t="s">
        <v>60</v>
      </c>
      <c r="V1" s="143" t="s">
        <v>61</v>
      </c>
      <c r="W1" s="140" t="s">
        <v>42</v>
      </c>
      <c r="X1" s="140" t="s">
        <v>62</v>
      </c>
      <c r="Y1" s="1"/>
      <c r="Z1" s="1"/>
      <c r="AA1" s="1"/>
      <c r="AB1" s="1"/>
      <c r="AC1" s="1"/>
    </row>
    <row r="2" spans="1:29" ht="16.899999999999999" thickTop="1" thickBot="1">
      <c r="A2" s="108">
        <v>0</v>
      </c>
      <c r="B2" s="1"/>
      <c r="C2" s="1"/>
      <c r="D2" s="1"/>
      <c r="E2" s="1"/>
      <c r="F2" s="1" t="s">
        <v>72</v>
      </c>
      <c r="G2" s="1"/>
      <c r="H2" s="1"/>
      <c r="I2" s="1"/>
      <c r="J2" s="192">
        <f>G13</f>
        <v>11554303.060247064</v>
      </c>
      <c r="K2" s="193">
        <f>G14</f>
        <v>24395.128600537188</v>
      </c>
      <c r="L2" s="144"/>
      <c r="M2" s="144"/>
      <c r="N2" s="144"/>
      <c r="O2" s="145"/>
      <c r="P2" s="144"/>
      <c r="Q2" s="144"/>
      <c r="R2" s="146"/>
      <c r="S2" s="146"/>
      <c r="T2" s="147"/>
      <c r="U2" s="148"/>
      <c r="V2" s="144"/>
      <c r="W2" s="144"/>
      <c r="X2" s="144"/>
      <c r="Y2" s="1"/>
      <c r="Z2" s="1"/>
      <c r="AA2" s="1"/>
      <c r="AB2" s="1"/>
      <c r="AC2" s="1"/>
    </row>
    <row r="3" spans="1:29" ht="16.5" thickBot="1">
      <c r="A3" s="3">
        <v>1</v>
      </c>
      <c r="B3" s="3">
        <v>2013</v>
      </c>
      <c r="C3" s="20">
        <v>1</v>
      </c>
      <c r="D3" s="59">
        <v>10564531</v>
      </c>
      <c r="E3" s="1"/>
      <c r="F3" s="1"/>
      <c r="G3" s="1"/>
      <c r="H3" s="1"/>
      <c r="I3" s="1"/>
      <c r="J3" s="177">
        <f t="shared" ref="J3:J34" si="0">$AA$11*D3+(1-$AA$11)*L3</f>
        <v>11406289.766743509</v>
      </c>
      <c r="K3" s="194">
        <f t="shared" ref="K3:K34" si="1">$AA$12*(J3-J2)+(1-$AA$12)*K2</f>
        <v>-130772.45129314536</v>
      </c>
      <c r="L3" s="177">
        <f t="shared" ref="L3:L66" si="2">K2+J2</f>
        <v>11578698.188847601</v>
      </c>
      <c r="M3" s="197">
        <f>D3/L3</f>
        <v>0.91241094876931594</v>
      </c>
      <c r="N3" s="149">
        <f>AVERAGE(M3,M15,M27,M39,M51,M63)</f>
        <v>0.94051846431261421</v>
      </c>
      <c r="O3" s="150">
        <f>L3*$N$3</f>
        <v>10889979.439314194</v>
      </c>
      <c r="P3" s="200">
        <f>O3-D3</f>
        <v>325448.43931419402</v>
      </c>
      <c r="Q3" s="177">
        <f>ABS(P3)</f>
        <v>325448.43931419402</v>
      </c>
      <c r="R3" s="152">
        <f t="shared" ref="R3:R66" si="3">P3/D3</f>
        <v>3.0805763106208313E-2</v>
      </c>
      <c r="S3" s="152">
        <f>ABS(R3)</f>
        <v>3.0805763106208313E-2</v>
      </c>
      <c r="T3" s="153">
        <f>S3/A3</f>
        <v>3.0805763106208313E-2</v>
      </c>
      <c r="U3" s="184">
        <f>P3*P3/A3</f>
        <v>105916686652.04463</v>
      </c>
      <c r="V3" s="189">
        <f>Q3/A3</f>
        <v>325448.43931419402</v>
      </c>
      <c r="W3" s="151">
        <f>P3</f>
        <v>325448.43931419402</v>
      </c>
      <c r="X3" s="154">
        <f>W3/V3</f>
        <v>1</v>
      </c>
      <c r="Y3" s="1"/>
      <c r="Z3" s="42" t="s">
        <v>44</v>
      </c>
      <c r="AA3" s="32">
        <f>U74</f>
        <v>185840413692.05505</v>
      </c>
      <c r="AB3" s="85"/>
    </row>
    <row r="4" spans="1:29" ht="16.5" thickBot="1">
      <c r="A4" s="3">
        <v>2</v>
      </c>
      <c r="B4" s="3"/>
      <c r="C4" s="20">
        <v>2</v>
      </c>
      <c r="D4" s="59">
        <v>10754359</v>
      </c>
      <c r="E4" s="1"/>
      <c r="F4" s="112" t="s">
        <v>73</v>
      </c>
      <c r="G4" s="112"/>
      <c r="H4" s="1"/>
      <c r="I4" s="1"/>
      <c r="J4" s="177">
        <f t="shared" si="0"/>
        <v>11186920.4018238</v>
      </c>
      <c r="K4" s="194">
        <f t="shared" si="1"/>
        <v>-210509.67355705268</v>
      </c>
      <c r="L4" s="177">
        <f t="shared" si="2"/>
        <v>11275517.315450363</v>
      </c>
      <c r="M4" s="197">
        <f t="shared" ref="M4:M67" si="4">D4/L4</f>
        <v>0.9537796536628752</v>
      </c>
      <c r="N4" s="149">
        <f t="shared" ref="N4:N14" si="5">AVERAGE(M4,M16,M28,M40,M52,M64)</f>
        <v>0.94445688263996186</v>
      </c>
      <c r="O4" s="150">
        <f>L4*$N$4</f>
        <v>10649239.933903161</v>
      </c>
      <c r="P4" s="200">
        <f t="shared" ref="P4:P67" si="6">O4-D4</f>
        <v>-105119.06609683856</v>
      </c>
      <c r="Q4" s="177">
        <f t="shared" ref="Q4:Q67" si="7">ABS(P4)</f>
        <v>105119.06609683856</v>
      </c>
      <c r="R4" s="152">
        <f t="shared" si="3"/>
        <v>-9.7745543083356777E-3</v>
      </c>
      <c r="S4" s="152">
        <f t="shared" ref="S4:S67" si="8">ABS(R4)</f>
        <v>9.7745543083356777E-3</v>
      </c>
      <c r="T4" s="153">
        <f>SUM($S$3:S4)/A4</f>
        <v>2.0290158707271994E-2</v>
      </c>
      <c r="U4" s="184">
        <f>SUMPRODUCT($P$3:P4,$P$3:P4)/A4</f>
        <v>58483352354.558075</v>
      </c>
      <c r="V4" s="189">
        <f>SUM($Q$3:Q4)/A4</f>
        <v>215283.75270551629</v>
      </c>
      <c r="W4" s="151">
        <f>SUM($P$3:P4)</f>
        <v>220329.37321735546</v>
      </c>
      <c r="X4" s="154">
        <f t="shared" ref="X4:X67" si="9">W4/V4</f>
        <v>1.0234370706030056</v>
      </c>
      <c r="Y4" s="1"/>
      <c r="Z4" s="42" t="s">
        <v>45</v>
      </c>
      <c r="AA4" s="183">
        <f>T74</f>
        <v>2.7304621121945989E-2</v>
      </c>
      <c r="AB4" s="1" t="s">
        <v>48</v>
      </c>
    </row>
    <row r="5" spans="1:29" ht="16.5" thickBot="1">
      <c r="A5" s="3">
        <v>3</v>
      </c>
      <c r="B5" s="3"/>
      <c r="C5" s="20">
        <v>3</v>
      </c>
      <c r="D5" s="59">
        <v>11703372</v>
      </c>
      <c r="E5" s="1"/>
      <c r="F5" s="1" t="s">
        <v>74</v>
      </c>
      <c r="G5" s="1">
        <v>0.61746805958284912</v>
      </c>
      <c r="H5" s="1"/>
      <c r="I5" s="1"/>
      <c r="J5" s="177">
        <f t="shared" si="0"/>
        <v>11099994.144461401</v>
      </c>
      <c r="K5" s="194">
        <f t="shared" si="1"/>
        <v>-99284.59898186459</v>
      </c>
      <c r="L5" s="177">
        <f t="shared" si="2"/>
        <v>10976410.728266748</v>
      </c>
      <c r="M5" s="197">
        <f t="shared" si="4"/>
        <v>1.0662294159475247</v>
      </c>
      <c r="N5" s="149">
        <f t="shared" si="5"/>
        <v>1.0270691830928722</v>
      </c>
      <c r="O5" s="150">
        <f>L5*$N$5</f>
        <v>11273533.199972767</v>
      </c>
      <c r="P5" s="200">
        <f t="shared" si="6"/>
        <v>-429838.80002723262</v>
      </c>
      <c r="Q5" s="177">
        <f t="shared" si="7"/>
        <v>429838.80002723262</v>
      </c>
      <c r="R5" s="152">
        <f t="shared" si="3"/>
        <v>-3.6727773843917171E-2</v>
      </c>
      <c r="S5" s="152">
        <f t="shared" si="8"/>
        <v>3.6727773843917171E-2</v>
      </c>
      <c r="T5" s="153">
        <f>SUM($S$3:S5)/A5</f>
        <v>2.5769363752820389E-2</v>
      </c>
      <c r="U5" s="184">
        <f>SUMPRODUCT($P$3:P5,$P$3:P5)/A5</f>
        <v>100576032905.98914</v>
      </c>
      <c r="V5" s="189">
        <f>SUM($Q$3:Q5)/A5</f>
        <v>286802.10181275505</v>
      </c>
      <c r="W5" s="151">
        <f>SUM($P$3:P5)</f>
        <v>-209509.42680987716</v>
      </c>
      <c r="X5" s="154">
        <f t="shared" si="9"/>
        <v>-0.7305017135009001</v>
      </c>
      <c r="Y5" s="1"/>
      <c r="Z5" s="42" t="s">
        <v>46</v>
      </c>
      <c r="AA5" s="43">
        <f>V74</f>
        <v>334230.41770670016</v>
      </c>
      <c r="AB5" s="1"/>
    </row>
    <row r="6" spans="1:29" ht="16.5" thickBot="1">
      <c r="A6" s="3">
        <v>4</v>
      </c>
      <c r="B6" s="3"/>
      <c r="C6" s="20">
        <v>4</v>
      </c>
      <c r="D6" s="59">
        <v>11446799</v>
      </c>
      <c r="E6" s="1"/>
      <c r="F6" s="1" t="s">
        <v>75</v>
      </c>
      <c r="G6" s="1">
        <v>0.38126680460500889</v>
      </c>
      <c r="H6" s="1"/>
      <c r="I6" s="1"/>
      <c r="J6" s="177">
        <f t="shared" si="0"/>
        <v>11076544.752748014</v>
      </c>
      <c r="K6" s="194">
        <f t="shared" si="1"/>
        <v>-31032.91244023422</v>
      </c>
      <c r="L6" s="177">
        <f t="shared" si="2"/>
        <v>11000709.545479536</v>
      </c>
      <c r="M6" s="197">
        <f t="shared" si="4"/>
        <v>1.0405509710692955</v>
      </c>
      <c r="N6" s="149">
        <f t="shared" si="5"/>
        <v>1.0294746111579864</v>
      </c>
      <c r="O6" s="150">
        <f>L6*$N$6</f>
        <v>11324951.181794494</v>
      </c>
      <c r="P6" s="200">
        <f t="shared" si="6"/>
        <v>-121847.81820550561</v>
      </c>
      <c r="Q6" s="177">
        <f t="shared" si="7"/>
        <v>121847.81820550561</v>
      </c>
      <c r="R6" s="152">
        <f t="shared" si="3"/>
        <v>-1.0644706717179677E-2</v>
      </c>
      <c r="S6" s="152">
        <f t="shared" si="8"/>
        <v>1.0644706717179677E-2</v>
      </c>
      <c r="T6" s="153">
        <f>SUM($S$3:S6)/A6</f>
        <v>2.1988199493910211E-2</v>
      </c>
      <c r="U6" s="184">
        <f>SUMPRODUCT($P$3:P6,$P$3:P6)/A6</f>
        <v>79143747379.852341</v>
      </c>
      <c r="V6" s="189">
        <f>SUM($Q$3:Q6)/A6</f>
        <v>245563.5309109427</v>
      </c>
      <c r="W6" s="151">
        <f>SUM($P$3:P6)</f>
        <v>-331357.24501538277</v>
      </c>
      <c r="X6" s="154">
        <f t="shared" si="9"/>
        <v>-1.349374818753337</v>
      </c>
      <c r="Y6" s="1"/>
      <c r="Z6" s="58" t="s">
        <v>50</v>
      </c>
      <c r="AA6" s="43">
        <f>1.25*AA5</f>
        <v>417788.02213337517</v>
      </c>
      <c r="AB6" s="1"/>
    </row>
    <row r="7" spans="1:29" ht="16.5" thickBot="1">
      <c r="A7" s="3">
        <v>5</v>
      </c>
      <c r="B7" s="3"/>
      <c r="C7" s="20">
        <v>5</v>
      </c>
      <c r="D7" s="59">
        <v>11059708</v>
      </c>
      <c r="E7" s="1"/>
      <c r="F7" s="1" t="s">
        <v>76</v>
      </c>
      <c r="G7" s="1">
        <v>0.3705989908913021</v>
      </c>
      <c r="H7" s="1"/>
      <c r="I7" s="1"/>
      <c r="J7" s="177">
        <f t="shared" si="0"/>
        <v>11047925.187455457</v>
      </c>
      <c r="K7" s="194">
        <f t="shared" si="1"/>
        <v>-28860.900007325352</v>
      </c>
      <c r="L7" s="177">
        <f t="shared" si="2"/>
        <v>11045511.84030778</v>
      </c>
      <c r="M7" s="197">
        <f t="shared" si="4"/>
        <v>1.001285242358839</v>
      </c>
      <c r="N7" s="149">
        <f t="shared" si="5"/>
        <v>1.0092354611215146</v>
      </c>
      <c r="O7" s="150">
        <f>L7*$N$7</f>
        <v>11147522.235476172</v>
      </c>
      <c r="P7" s="200">
        <f t="shared" si="6"/>
        <v>87814.235476171598</v>
      </c>
      <c r="Q7" s="177">
        <f t="shared" si="7"/>
        <v>87814.235476171598</v>
      </c>
      <c r="R7" s="152">
        <f t="shared" si="3"/>
        <v>7.9400139204553674E-3</v>
      </c>
      <c r="S7" s="152">
        <f t="shared" si="8"/>
        <v>7.9400139204553674E-3</v>
      </c>
      <c r="T7" s="153">
        <f>SUM($S$3:S7)/A7</f>
        <v>1.9178562379219243E-2</v>
      </c>
      <c r="U7" s="184">
        <f>SUMPRODUCT($P$3:P7,$P$3:P7)/A7</f>
        <v>64857265894.334778</v>
      </c>
      <c r="V7" s="189">
        <f>SUM($Q$3:Q7)/A7</f>
        <v>214013.67182398849</v>
      </c>
      <c r="W7" s="151">
        <f>SUM($P$3:P7)</f>
        <v>-243543.00953921117</v>
      </c>
      <c r="X7" s="154">
        <f t="shared" si="9"/>
        <v>-1.137978744365026</v>
      </c>
      <c r="Y7" s="1"/>
      <c r="Z7" s="42" t="s">
        <v>47</v>
      </c>
      <c r="AA7" s="43">
        <f>W74</f>
        <v>448205.68594060279</v>
      </c>
    </row>
    <row r="8" spans="1:29" ht="16.5" thickBot="1">
      <c r="A8" s="3">
        <v>6</v>
      </c>
      <c r="B8" s="3"/>
      <c r="C8" s="20">
        <v>6</v>
      </c>
      <c r="D8" s="65">
        <v>11693245</v>
      </c>
      <c r="E8" s="1"/>
      <c r="F8" s="1" t="s">
        <v>77</v>
      </c>
      <c r="G8" s="1">
        <v>547396.79673495016</v>
      </c>
      <c r="H8" s="1"/>
      <c r="I8" s="1"/>
      <c r="J8" s="177">
        <f t="shared" si="0"/>
        <v>11133675.008581948</v>
      </c>
      <c r="K8" s="194">
        <f t="shared" si="1"/>
        <v>74288.749013109205</v>
      </c>
      <c r="L8" s="177">
        <f t="shared" si="2"/>
        <v>11019064.287448131</v>
      </c>
      <c r="M8" s="197">
        <f t="shared" si="4"/>
        <v>1.0611831181818072</v>
      </c>
      <c r="N8" s="149">
        <f t="shared" si="5"/>
        <v>1.0429086796440101</v>
      </c>
      <c r="O8" s="150">
        <f>L8*$N$8</f>
        <v>11491877.786934996</v>
      </c>
      <c r="P8" s="200">
        <f t="shared" si="6"/>
        <v>-201367.21306500398</v>
      </c>
      <c r="Q8" s="177">
        <f t="shared" si="7"/>
        <v>201367.21306500398</v>
      </c>
      <c r="R8" s="152">
        <f t="shared" si="3"/>
        <v>-1.7220815356644284E-2</v>
      </c>
      <c r="S8" s="152">
        <f t="shared" si="8"/>
        <v>1.7220815356644284E-2</v>
      </c>
      <c r="T8" s="153">
        <f>SUM($S$3:S8)/A8</f>
        <v>1.8852271208790083E-2</v>
      </c>
      <c r="U8" s="184">
        <f>SUMPRODUCT($P$3:P8,$P$3:P8)/A8</f>
        <v>60805847328.206764</v>
      </c>
      <c r="V8" s="189">
        <f>SUM($Q$3:Q8)/A8</f>
        <v>211905.92869749106</v>
      </c>
      <c r="W8" s="151">
        <f>SUM($P$3:P8)</f>
        <v>-444910.22260421515</v>
      </c>
      <c r="X8" s="154">
        <f t="shared" si="9"/>
        <v>-2.0995647707400971</v>
      </c>
      <c r="Y8" s="1"/>
      <c r="Z8" s="42" t="s">
        <v>87</v>
      </c>
      <c r="AA8" s="34">
        <f>MAX(X4:X75)</f>
        <v>6.0589077358611405</v>
      </c>
      <c r="AB8" s="1" t="s">
        <v>49</v>
      </c>
    </row>
    <row r="9" spans="1:29" ht="16.5" thickBot="1">
      <c r="A9" s="3">
        <v>7</v>
      </c>
      <c r="B9" s="3"/>
      <c r="C9" s="20">
        <v>7</v>
      </c>
      <c r="D9" s="66">
        <v>12870356</v>
      </c>
      <c r="E9" s="1"/>
      <c r="F9" s="113" t="s">
        <v>78</v>
      </c>
      <c r="G9" s="113">
        <v>60</v>
      </c>
      <c r="H9" s="1"/>
      <c r="I9" s="1"/>
      <c r="J9" s="177">
        <f t="shared" si="0"/>
        <v>11490570.438803896</v>
      </c>
      <c r="K9" s="194">
        <f t="shared" si="1"/>
        <v>328634.76210106479</v>
      </c>
      <c r="L9" s="177">
        <f t="shared" si="2"/>
        <v>11207963.757595057</v>
      </c>
      <c r="M9" s="197">
        <f t="shared" si="4"/>
        <v>1.1483224141654123</v>
      </c>
      <c r="N9" s="149">
        <f t="shared" si="5"/>
        <v>1.1573664599456885</v>
      </c>
      <c r="O9" s="150">
        <f>L9*$N$9</f>
        <v>12971721.337327369</v>
      </c>
      <c r="P9" s="200">
        <f t="shared" si="6"/>
        <v>101365.33732736856</v>
      </c>
      <c r="Q9" s="177">
        <f t="shared" si="7"/>
        <v>101365.33732736856</v>
      </c>
      <c r="R9" s="152">
        <f t="shared" si="3"/>
        <v>7.8758767300118621E-3</v>
      </c>
      <c r="S9" s="152">
        <f t="shared" si="8"/>
        <v>7.8758767300118621E-3</v>
      </c>
      <c r="T9" s="153">
        <f>SUM($S$3:S9)/A9</f>
        <v>1.728421485467891E-2</v>
      </c>
      <c r="U9" s="184">
        <f>SUMPRODUCT($P$3:P9,$P$3:P9)/A9</f>
        <v>53587145082.961685</v>
      </c>
      <c r="V9" s="189">
        <f>SUM($Q$3:Q9)/A9</f>
        <v>196114.41564461641</v>
      </c>
      <c r="W9" s="151">
        <f>SUM($P$3:P9)</f>
        <v>-343544.88527684659</v>
      </c>
      <c r="X9" s="154">
        <f t="shared" si="9"/>
        <v>-1.7517574327600294</v>
      </c>
      <c r="Y9" s="1"/>
      <c r="Z9" s="42" t="s">
        <v>88</v>
      </c>
      <c r="AA9" s="34">
        <f>MIN(X5:X76)</f>
        <v>-3.0764774425942596</v>
      </c>
      <c r="AB9" s="156"/>
      <c r="AC9" s="1"/>
    </row>
    <row r="10" spans="1:29" ht="16.5" thickBot="1">
      <c r="A10" s="3">
        <v>8</v>
      </c>
      <c r="B10" s="3"/>
      <c r="C10" s="20">
        <v>8</v>
      </c>
      <c r="D10" s="66">
        <v>13029532</v>
      </c>
      <c r="E10" s="1"/>
      <c r="F10" s="1"/>
      <c r="G10" s="1"/>
      <c r="H10" s="1"/>
      <c r="I10" s="1"/>
      <c r="J10" s="177">
        <f t="shared" si="0"/>
        <v>12024960.756751116</v>
      </c>
      <c r="K10" s="194">
        <f t="shared" si="1"/>
        <v>513814.7623626045</v>
      </c>
      <c r="L10" s="177">
        <f t="shared" si="2"/>
        <v>11819205.200904962</v>
      </c>
      <c r="M10" s="197">
        <f t="shared" si="4"/>
        <v>1.1024034001036185</v>
      </c>
      <c r="N10" s="149">
        <f t="shared" si="5"/>
        <v>1.0798531674675738</v>
      </c>
      <c r="O10" s="150">
        <f>L10*$N$10</f>
        <v>12763006.173146443</v>
      </c>
      <c r="P10" s="200">
        <f t="shared" si="6"/>
        <v>-266525.82685355656</v>
      </c>
      <c r="Q10" s="177">
        <f t="shared" si="7"/>
        <v>266525.82685355656</v>
      </c>
      <c r="R10" s="152">
        <f t="shared" si="3"/>
        <v>-2.0455518038065876E-2</v>
      </c>
      <c r="S10" s="152">
        <f t="shared" si="8"/>
        <v>2.0455518038065876E-2</v>
      </c>
      <c r="T10" s="153">
        <f>SUM($S$3:S10)/A10</f>
        <v>1.768062775260228E-2</v>
      </c>
      <c r="U10" s="184">
        <f>SUMPRODUCT($P$3:P10,$P$3:P10)/A10</f>
        <v>55768253995.087982</v>
      </c>
      <c r="V10" s="189">
        <f>SUM($Q$3:Q10)/A10</f>
        <v>204915.84204573394</v>
      </c>
      <c r="W10" s="151">
        <f>SUM($P$3:P10)</f>
        <v>-610070.71213040315</v>
      </c>
      <c r="X10" s="154">
        <f t="shared" si="9"/>
        <v>-2.9771769036492803</v>
      </c>
      <c r="Y10" s="1"/>
      <c r="Z10" s="1"/>
      <c r="AA10" s="1"/>
      <c r="AB10" s="156"/>
      <c r="AC10" s="1"/>
    </row>
    <row r="11" spans="1:29" ht="16.5" thickBot="1">
      <c r="A11" s="3">
        <v>9</v>
      </c>
      <c r="B11" s="3"/>
      <c r="C11" s="20">
        <v>9</v>
      </c>
      <c r="D11" s="59">
        <v>11468525</v>
      </c>
      <c r="E11" s="1"/>
      <c r="F11" s="1"/>
      <c r="G11" s="1"/>
      <c r="H11" s="1"/>
      <c r="I11" s="1"/>
      <c r="J11" s="177">
        <f t="shared" si="0"/>
        <v>12356832.930864388</v>
      </c>
      <c r="K11" s="194">
        <f t="shared" si="1"/>
        <v>350066.43293820502</v>
      </c>
      <c r="L11" s="177">
        <f t="shared" si="2"/>
        <v>12538775.519113721</v>
      </c>
      <c r="M11" s="197">
        <f t="shared" si="4"/>
        <v>0.91464473405060454</v>
      </c>
      <c r="N11" s="149">
        <f t="shared" si="5"/>
        <v>0.91759858532663652</v>
      </c>
      <c r="O11" s="150">
        <f>L11*$N$11</f>
        <v>11505562.678067014</v>
      </c>
      <c r="P11" s="200">
        <f t="shared" si="6"/>
        <v>37037.678067013621</v>
      </c>
      <c r="Q11" s="177">
        <f t="shared" si="7"/>
        <v>37037.678067013621</v>
      </c>
      <c r="R11" s="152">
        <f t="shared" si="3"/>
        <v>3.2295066773637953E-3</v>
      </c>
      <c r="S11" s="152">
        <f t="shared" si="8"/>
        <v>3.2295066773637953E-3</v>
      </c>
      <c r="T11" s="153">
        <f>SUM($S$3:S11)/A11</f>
        <v>1.6074947633131338E-2</v>
      </c>
      <c r="U11" s="184">
        <f>SUMPRODUCT($P$3:P11,$P$3:P11)/A11</f>
        <v>49724202395.255516</v>
      </c>
      <c r="V11" s="189">
        <f>SUM($Q$3:Q11)/A11</f>
        <v>186262.71271476502</v>
      </c>
      <c r="W11" s="151">
        <f>SUM($P$3:P11)</f>
        <v>-573033.03406338952</v>
      </c>
      <c r="X11" s="154">
        <f t="shared" si="9"/>
        <v>-3.0764774425942596</v>
      </c>
      <c r="Y11" s="1"/>
      <c r="Z11" s="115" t="s">
        <v>64</v>
      </c>
      <c r="AA11" s="109">
        <v>0.17</v>
      </c>
      <c r="AB11" s="1"/>
      <c r="AC11" s="1"/>
    </row>
    <row r="12" spans="1:29" ht="16.5" thickBot="1">
      <c r="A12" s="3">
        <v>10</v>
      </c>
      <c r="B12" s="3"/>
      <c r="C12" s="20">
        <v>10</v>
      </c>
      <c r="D12" s="59">
        <v>11822554</v>
      </c>
      <c r="E12" s="1"/>
      <c r="F12" s="114"/>
      <c r="G12" s="114" t="s">
        <v>79</v>
      </c>
      <c r="H12" s="114" t="s">
        <v>77</v>
      </c>
      <c r="I12" s="1"/>
      <c r="J12" s="177">
        <f t="shared" si="0"/>
        <v>12556560.651956152</v>
      </c>
      <c r="K12" s="194">
        <f t="shared" si="1"/>
        <v>214761.59227640813</v>
      </c>
      <c r="L12" s="177">
        <f t="shared" si="2"/>
        <v>12706899.363802593</v>
      </c>
      <c r="M12" s="197">
        <f t="shared" si="4"/>
        <v>0.93040431512963917</v>
      </c>
      <c r="N12" s="149">
        <f t="shared" si="5"/>
        <v>0.97247937182318245</v>
      </c>
      <c r="O12" s="150">
        <f>L12*$N$12</f>
        <v>12357197.511131143</v>
      </c>
      <c r="P12" s="200">
        <f t="shared" si="6"/>
        <v>534643.5111311432</v>
      </c>
      <c r="Q12" s="177">
        <f t="shared" si="7"/>
        <v>534643.5111311432</v>
      </c>
      <c r="R12" s="152">
        <f t="shared" si="3"/>
        <v>4.5222336149290852E-2</v>
      </c>
      <c r="S12" s="152">
        <f t="shared" si="8"/>
        <v>4.5222336149290852E-2</v>
      </c>
      <c r="T12" s="153">
        <f>SUM($S$3:S12)/A12</f>
        <v>1.898968648474729E-2</v>
      </c>
      <c r="U12" s="184">
        <f>SUMPRODUCT($P$3:P12,$P$3:P12)/A12</f>
        <v>73336150555.193649</v>
      </c>
      <c r="V12" s="189">
        <f>SUM($Q$3:Q12)/A12</f>
        <v>221100.79255640283</v>
      </c>
      <c r="W12" s="151">
        <f>SUM($P$3:P12)</f>
        <v>-38389.522932246327</v>
      </c>
      <c r="X12" s="154">
        <f t="shared" si="9"/>
        <v>-0.17362906070295139</v>
      </c>
      <c r="Y12" s="1"/>
      <c r="Z12" s="116" t="s">
        <v>65</v>
      </c>
      <c r="AA12" s="110">
        <v>0.9</v>
      </c>
      <c r="AB12" s="1"/>
    </row>
    <row r="13" spans="1:29" ht="16.5" thickBot="1">
      <c r="A13" s="3">
        <v>11</v>
      </c>
      <c r="B13" s="3"/>
      <c r="C13" s="20">
        <v>11</v>
      </c>
      <c r="D13" s="66">
        <v>11858259</v>
      </c>
      <c r="E13" s="1"/>
      <c r="F13" s="1" t="s">
        <v>80</v>
      </c>
      <c r="G13" s="1">
        <v>11554303.060247064</v>
      </c>
      <c r="H13" s="1">
        <v>164857.4501157472</v>
      </c>
      <c r="I13" s="1"/>
      <c r="J13" s="177">
        <f t="shared" si="0"/>
        <v>12616101.492713023</v>
      </c>
      <c r="K13" s="194">
        <f t="shared" si="1"/>
        <v>75062.915908824536</v>
      </c>
      <c r="L13" s="177">
        <f t="shared" si="2"/>
        <v>12771322.24423256</v>
      </c>
      <c r="M13" s="197">
        <f t="shared" si="4"/>
        <v>0.92850675703176366</v>
      </c>
      <c r="N13" s="149">
        <f t="shared" si="5"/>
        <v>0.93490468634700374</v>
      </c>
      <c r="O13" s="150">
        <f>L13*$N$13</f>
        <v>11939969.016980752</v>
      </c>
      <c r="P13" s="200">
        <f t="shared" si="6"/>
        <v>81710.016980752349</v>
      </c>
      <c r="Q13" s="177">
        <f t="shared" si="7"/>
        <v>81710.016980752349</v>
      </c>
      <c r="R13" s="152">
        <f t="shared" si="3"/>
        <v>6.8905576257654979E-3</v>
      </c>
      <c r="S13" s="152">
        <f t="shared" si="8"/>
        <v>6.8905576257654979E-3</v>
      </c>
      <c r="T13" s="153">
        <f>SUM($S$3:S13)/A13</f>
        <v>1.7889765679385307E-2</v>
      </c>
      <c r="U13" s="184">
        <f>SUMPRODUCT($P$3:P13,$P$3:P13)/A13</f>
        <v>67276184766.084671</v>
      </c>
      <c r="V13" s="189">
        <f>SUM($Q$3:Q13)/A13</f>
        <v>208428.90386770733</v>
      </c>
      <c r="W13" s="151">
        <f>SUM($P$3:P13)</f>
        <v>43320.494048506021</v>
      </c>
      <c r="X13" s="154">
        <f t="shared" si="9"/>
        <v>0.20784302582141934</v>
      </c>
      <c r="Y13" s="1"/>
      <c r="Z13" s="1"/>
      <c r="AA13" s="1"/>
      <c r="AB13" s="1"/>
    </row>
    <row r="14" spans="1:29" ht="16.5" thickBot="1">
      <c r="A14" s="5">
        <v>12</v>
      </c>
      <c r="B14" s="5"/>
      <c r="C14" s="21">
        <v>12</v>
      </c>
      <c r="D14" s="67">
        <v>11980632</v>
      </c>
      <c r="E14" s="1"/>
      <c r="F14" s="113" t="s">
        <v>81</v>
      </c>
      <c r="G14" s="113">
        <v>24395.128600537188</v>
      </c>
      <c r="H14" s="113">
        <v>4080.621619582646</v>
      </c>
      <c r="I14" s="1"/>
      <c r="J14" s="178">
        <f t="shared" si="0"/>
        <v>12570373.899156133</v>
      </c>
      <c r="K14" s="195">
        <f t="shared" si="1"/>
        <v>-33648.542610318786</v>
      </c>
      <c r="L14" s="178">
        <f t="shared" si="2"/>
        <v>12691164.408621848</v>
      </c>
      <c r="M14" s="198">
        <f t="shared" si="4"/>
        <v>0.94401361563489461</v>
      </c>
      <c r="N14" s="157">
        <f t="shared" si="5"/>
        <v>0.98597437535184007</v>
      </c>
      <c r="O14" s="158">
        <f>L14*$N$14</f>
        <v>12513162.90027843</v>
      </c>
      <c r="P14" s="201">
        <f t="shared" si="6"/>
        <v>532530.90027843043</v>
      </c>
      <c r="Q14" s="178">
        <f t="shared" si="7"/>
        <v>532530.90027843043</v>
      </c>
      <c r="R14" s="160">
        <f t="shared" si="3"/>
        <v>4.4449316219580939E-2</v>
      </c>
      <c r="S14" s="160">
        <f t="shared" si="8"/>
        <v>4.4449316219580939E-2</v>
      </c>
      <c r="T14" s="161">
        <f>SUM($S$3:S14)/A14</f>
        <v>2.0103061557734943E-2</v>
      </c>
      <c r="U14" s="185">
        <f>SUMPRODUCT($P$3:P14,$P$3:P14)/A14</f>
        <v>85302266014.857254</v>
      </c>
      <c r="V14" s="190">
        <f>SUM($Q$3:Q14)/A14</f>
        <v>235437.40356860092</v>
      </c>
      <c r="W14" s="159">
        <f>SUM($P$3:P14)</f>
        <v>575851.39432693645</v>
      </c>
      <c r="X14" s="162">
        <f t="shared" si="9"/>
        <v>2.4458789707946593</v>
      </c>
      <c r="Y14" s="1"/>
      <c r="Z14" s="1"/>
      <c r="AA14" s="1"/>
      <c r="AB14" s="1"/>
      <c r="AC14" s="1"/>
    </row>
    <row r="15" spans="1:29" ht="16.5" thickBot="1">
      <c r="A15" s="3">
        <v>13</v>
      </c>
      <c r="B15" s="3">
        <v>2014</v>
      </c>
      <c r="C15" s="20">
        <v>1</v>
      </c>
      <c r="D15" s="59">
        <v>12044641</v>
      </c>
      <c r="E15" s="1"/>
      <c r="F15" s="1"/>
      <c r="G15" s="1"/>
      <c r="H15" s="1"/>
      <c r="I15" s="1"/>
      <c r="J15" s="179">
        <f t="shared" si="0"/>
        <v>12453071.015933026</v>
      </c>
      <c r="K15" s="196">
        <f t="shared" si="1"/>
        <v>-108937.44916182826</v>
      </c>
      <c r="L15" s="179">
        <f t="shared" si="2"/>
        <v>12536725.356545813</v>
      </c>
      <c r="M15" s="199">
        <f t="shared" si="4"/>
        <v>0.96074857328761043</v>
      </c>
      <c r="N15" s="163"/>
      <c r="O15" s="164">
        <f t="shared" ref="O15" si="10">L15*$N$3</f>
        <v>11791021.679847479</v>
      </c>
      <c r="P15" s="202">
        <f t="shared" si="6"/>
        <v>-253619.32015252113</v>
      </c>
      <c r="Q15" s="179">
        <f t="shared" si="7"/>
        <v>253619.32015252113</v>
      </c>
      <c r="R15" s="166">
        <f t="shared" si="3"/>
        <v>-2.1056610998411752E-2</v>
      </c>
      <c r="S15" s="166">
        <f t="shared" si="8"/>
        <v>2.1056610998411752E-2</v>
      </c>
      <c r="T15" s="167">
        <f>SUM($S$3:S15)/A15</f>
        <v>2.0176411514710082E-2</v>
      </c>
      <c r="U15" s="186">
        <f>SUMPRODUCT($P$3:P15,$P$3:P15)/A15</f>
        <v>83688457825.60878</v>
      </c>
      <c r="V15" s="191">
        <f>SUM($Q$3:Q15)/A15</f>
        <v>236836.01253659479</v>
      </c>
      <c r="W15" s="165">
        <f>SUM($P$3:P15)</f>
        <v>322232.07417441532</v>
      </c>
      <c r="X15" s="168">
        <f t="shared" si="9"/>
        <v>1.3605704247559292</v>
      </c>
      <c r="Y15" s="1"/>
      <c r="Z15" s="1"/>
      <c r="AA15" s="1"/>
      <c r="AB15" s="1"/>
      <c r="AC15" s="1"/>
    </row>
    <row r="16" spans="1:29" ht="16.5" thickBot="1">
      <c r="A16" s="3">
        <v>14</v>
      </c>
      <c r="B16" s="3"/>
      <c r="C16" s="20">
        <v>2</v>
      </c>
      <c r="D16" s="59">
        <v>10570968</v>
      </c>
      <c r="E16" s="1"/>
      <c r="F16" s="1"/>
      <c r="G16" s="169"/>
      <c r="H16" s="169"/>
      <c r="I16" s="1"/>
      <c r="J16" s="177">
        <f t="shared" si="0"/>
        <v>12042695.420420095</v>
      </c>
      <c r="K16" s="194">
        <f t="shared" si="1"/>
        <v>-380231.7808778201</v>
      </c>
      <c r="L16" s="177">
        <f t="shared" si="2"/>
        <v>12344133.566771198</v>
      </c>
      <c r="M16" s="197">
        <f t="shared" si="4"/>
        <v>0.85635560752969098</v>
      </c>
      <c r="N16" s="149"/>
      <c r="O16" s="150">
        <f t="shared" ref="O16" si="11">L16*$N$4</f>
        <v>11658501.907364039</v>
      </c>
      <c r="P16" s="200">
        <f t="shared" si="6"/>
        <v>1087533.9073640388</v>
      </c>
      <c r="Q16" s="177">
        <f t="shared" si="7"/>
        <v>1087533.9073640388</v>
      </c>
      <c r="R16" s="152">
        <f t="shared" si="3"/>
        <v>0.10287931127632198</v>
      </c>
      <c r="S16" s="152">
        <f t="shared" si="8"/>
        <v>0.10287931127632198</v>
      </c>
      <c r="T16" s="153">
        <f>SUM($S$3:S16)/A16</f>
        <v>2.6083761497682361E-2</v>
      </c>
      <c r="U16" s="184">
        <f>SUMPRODUCT($P$3:P16,$P$3:P16)/A16</f>
        <v>162191425099.9577</v>
      </c>
      <c r="V16" s="189">
        <f>SUM($Q$3:Q16)/A16</f>
        <v>297600.14788141224</v>
      </c>
      <c r="W16" s="151">
        <f>SUM($P$3:P16)</f>
        <v>1409765.9815384541</v>
      </c>
      <c r="X16" s="154">
        <f t="shared" si="9"/>
        <v>4.737114519513673</v>
      </c>
      <c r="Y16" s="1"/>
      <c r="Z16" s="1"/>
      <c r="AA16" s="1"/>
      <c r="AB16" s="1"/>
      <c r="AC16" s="1"/>
    </row>
    <row r="17" spans="1:29" ht="16.5" thickBot="1">
      <c r="A17" s="3">
        <v>15</v>
      </c>
      <c r="B17" s="3"/>
      <c r="C17" s="20">
        <v>3</v>
      </c>
      <c r="D17" s="59">
        <v>12362021</v>
      </c>
      <c r="E17" s="1"/>
      <c r="F17" s="1"/>
      <c r="G17" s="1"/>
      <c r="H17" s="1"/>
      <c r="I17" s="1"/>
      <c r="J17" s="177">
        <f t="shared" si="0"/>
        <v>11781388.39082009</v>
      </c>
      <c r="K17" s="194">
        <f t="shared" si="1"/>
        <v>-273199.50472778705</v>
      </c>
      <c r="L17" s="177">
        <f t="shared" si="2"/>
        <v>11662463.639542276</v>
      </c>
      <c r="M17" s="197">
        <f t="shared" si="4"/>
        <v>1.0599836691525308</v>
      </c>
      <c r="N17" s="149"/>
      <c r="O17" s="150">
        <f t="shared" ref="O17" si="12">L17*$N$5</f>
        <v>11978157.003115011</v>
      </c>
      <c r="P17" s="200">
        <f t="shared" si="6"/>
        <v>-383863.99688498862</v>
      </c>
      <c r="Q17" s="177">
        <f t="shared" si="7"/>
        <v>383863.99688498862</v>
      </c>
      <c r="R17" s="152">
        <f t="shared" si="3"/>
        <v>-3.1051880342622667E-2</v>
      </c>
      <c r="S17" s="152">
        <f t="shared" si="8"/>
        <v>3.1051880342622667E-2</v>
      </c>
      <c r="T17" s="153">
        <f>SUM($S$3:S17)/A17</f>
        <v>2.6414969420678384E-2</v>
      </c>
      <c r="U17" s="184">
        <f>SUMPRODUCT($P$3:P17,$P$3:P17)/A17</f>
        <v>161202101300.26175</v>
      </c>
      <c r="V17" s="189">
        <f>SUM($Q$3:Q17)/A17</f>
        <v>303351.07114831731</v>
      </c>
      <c r="W17" s="151">
        <f>SUM($P$3:P17)</f>
        <v>1025901.9846534654</v>
      </c>
      <c r="X17" s="154">
        <f t="shared" si="9"/>
        <v>3.3818966940514663</v>
      </c>
      <c r="Y17" s="1"/>
      <c r="Z17" s="1"/>
      <c r="AA17" s="1"/>
      <c r="AB17" s="1"/>
      <c r="AC17" s="1"/>
    </row>
    <row r="18" spans="1:29" ht="16.5" thickBot="1">
      <c r="A18" s="3">
        <v>16</v>
      </c>
      <c r="B18" s="3"/>
      <c r="C18" s="20">
        <v>4</v>
      </c>
      <c r="D18" s="59">
        <v>12354434</v>
      </c>
      <c r="E18" s="1"/>
      <c r="F18" s="1"/>
      <c r="G18" s="1"/>
      <c r="H18" s="1"/>
      <c r="I18" s="1"/>
      <c r="J18" s="177">
        <f t="shared" si="0"/>
        <v>11652050.555456612</v>
      </c>
      <c r="K18" s="194">
        <f t="shared" si="1"/>
        <v>-143724.00229990843</v>
      </c>
      <c r="L18" s="177">
        <f t="shared" si="2"/>
        <v>11508188.886092303</v>
      </c>
      <c r="M18" s="197">
        <f t="shared" si="4"/>
        <v>1.0735341696494387</v>
      </c>
      <c r="N18" s="149"/>
      <c r="O18" s="150">
        <f t="shared" ref="O18" si="13">L18*$N$6</f>
        <v>11847388.278642535</v>
      </c>
      <c r="P18" s="200">
        <f t="shared" si="6"/>
        <v>-507045.72135746479</v>
      </c>
      <c r="Q18" s="177">
        <f t="shared" si="7"/>
        <v>507045.72135746479</v>
      </c>
      <c r="R18" s="152">
        <f t="shared" si="3"/>
        <v>-4.1041598616129625E-2</v>
      </c>
      <c r="S18" s="152">
        <f t="shared" si="8"/>
        <v>4.1041598616129625E-2</v>
      </c>
      <c r="T18" s="153">
        <f>SUM($S$3:S18)/A18</f>
        <v>2.7329133745394085E-2</v>
      </c>
      <c r="U18" s="184">
        <f>SUMPRODUCT($P$3:P18,$P$3:P18)/A18</f>
        <v>167195430190.67737</v>
      </c>
      <c r="V18" s="189">
        <f>SUM($Q$3:Q18)/A18</f>
        <v>316081.98678638902</v>
      </c>
      <c r="W18" s="151">
        <f>SUM($P$3:P18)</f>
        <v>518856.26329600066</v>
      </c>
      <c r="X18" s="154">
        <f t="shared" si="9"/>
        <v>1.6415243037770713</v>
      </c>
      <c r="Y18" s="1"/>
      <c r="Z18" s="1"/>
      <c r="AA18" s="1"/>
      <c r="AB18" s="1"/>
      <c r="AC18" s="1"/>
    </row>
    <row r="19" spans="1:29" ht="16.5" thickBot="1">
      <c r="A19" s="3">
        <v>17</v>
      </c>
      <c r="B19" s="3"/>
      <c r="C19" s="20">
        <v>5</v>
      </c>
      <c r="D19" s="59">
        <v>12402361</v>
      </c>
      <c r="E19" s="1"/>
      <c r="F19" s="1"/>
      <c r="G19" s="1"/>
      <c r="H19" s="1"/>
      <c r="I19" s="1"/>
      <c r="J19" s="177">
        <f t="shared" si="0"/>
        <v>11660312.409120064</v>
      </c>
      <c r="K19" s="194">
        <f t="shared" si="1"/>
        <v>-6936.7319328840676</v>
      </c>
      <c r="L19" s="177">
        <f t="shared" si="2"/>
        <v>11508326.553156704</v>
      </c>
      <c r="M19" s="197">
        <f t="shared" si="4"/>
        <v>1.0776858775004143</v>
      </c>
      <c r="N19" s="149"/>
      <c r="O19" s="150">
        <f t="shared" ref="O19" si="14">L19*$N$7</f>
        <v>11614611.255612077</v>
      </c>
      <c r="P19" s="200">
        <f t="shared" si="6"/>
        <v>-787749.74438792281</v>
      </c>
      <c r="Q19" s="177">
        <f t="shared" si="7"/>
        <v>787749.74438792281</v>
      </c>
      <c r="R19" s="152">
        <f t="shared" si="3"/>
        <v>-6.3516111520050322E-2</v>
      </c>
      <c r="S19" s="152">
        <f t="shared" si="8"/>
        <v>6.3516111520050322E-2</v>
      </c>
      <c r="T19" s="153">
        <f>SUM($S$3:S19)/A19</f>
        <v>2.9457779496844451E-2</v>
      </c>
      <c r="U19" s="184">
        <f>SUMPRODUCT($P$3:P19,$P$3:P19)/A19</f>
        <v>193863326049.06326</v>
      </c>
      <c r="V19" s="189">
        <f>SUM($Q$3:Q19)/A19</f>
        <v>343827.14899824397</v>
      </c>
      <c r="W19" s="151">
        <f>SUM($P$3:P19)</f>
        <v>-268893.48109192215</v>
      </c>
      <c r="X19" s="154">
        <f t="shared" si="9"/>
        <v>-0.78206006092117952</v>
      </c>
      <c r="Y19" s="1"/>
      <c r="Z19" s="1"/>
      <c r="AA19" s="1"/>
      <c r="AB19" s="1"/>
      <c r="AC19" s="1"/>
    </row>
    <row r="20" spans="1:29" ht="16.5" thickBot="1">
      <c r="A20" s="3">
        <v>18</v>
      </c>
      <c r="B20" s="3"/>
      <c r="C20" s="20">
        <v>6</v>
      </c>
      <c r="D20" s="65">
        <v>12529393</v>
      </c>
      <c r="E20" s="1"/>
      <c r="F20" s="1"/>
      <c r="G20" s="1"/>
      <c r="H20" s="1"/>
      <c r="I20" s="1"/>
      <c r="J20" s="177">
        <f t="shared" si="0"/>
        <v>11802298.62206536</v>
      </c>
      <c r="K20" s="194">
        <f t="shared" si="1"/>
        <v>127093.91845747756</v>
      </c>
      <c r="L20" s="177">
        <f t="shared" si="2"/>
        <v>11653375.67718718</v>
      </c>
      <c r="M20" s="197">
        <f t="shared" si="4"/>
        <v>1.0751728380753849</v>
      </c>
      <c r="N20" s="149"/>
      <c r="O20" s="150">
        <f t="shared" ref="O20" si="15">L20*$N$8</f>
        <v>12153406.640890904</v>
      </c>
      <c r="P20" s="200">
        <f t="shared" si="6"/>
        <v>-375986.35910909623</v>
      </c>
      <c r="Q20" s="177">
        <f t="shared" si="7"/>
        <v>375986.35910909623</v>
      </c>
      <c r="R20" s="152">
        <f t="shared" si="3"/>
        <v>-3.0008345903835582E-2</v>
      </c>
      <c r="S20" s="152">
        <f t="shared" si="8"/>
        <v>3.0008345903835582E-2</v>
      </c>
      <c r="T20" s="153">
        <f>SUM($S$3:S20)/A20</f>
        <v>2.9488366519455071E-2</v>
      </c>
      <c r="U20" s="184">
        <f>SUMPRODUCT($P$3:P20,$P$3:P20)/A20</f>
        <v>190946793615.01056</v>
      </c>
      <c r="V20" s="189">
        <f>SUM($Q$3:Q20)/A20</f>
        <v>345613.77178218018</v>
      </c>
      <c r="W20" s="151">
        <f>SUM($P$3:P20)</f>
        <v>-644879.84020101838</v>
      </c>
      <c r="X20" s="154">
        <f t="shared" si="9"/>
        <v>-1.8658974058691382</v>
      </c>
      <c r="Y20" s="1"/>
      <c r="Z20" s="1"/>
      <c r="AA20" s="1"/>
      <c r="AB20" s="1"/>
      <c r="AC20" s="1"/>
    </row>
    <row r="21" spans="1:29" ht="16.5" thickBot="1">
      <c r="A21" s="3">
        <v>19</v>
      </c>
      <c r="B21" s="3"/>
      <c r="C21" s="20">
        <v>7</v>
      </c>
      <c r="D21" s="66">
        <v>13963321</v>
      </c>
      <c r="E21" s="1"/>
      <c r="F21" s="1"/>
      <c r="G21" s="1"/>
      <c r="H21" s="1"/>
      <c r="I21" s="1"/>
      <c r="J21" s="177">
        <f t="shared" si="0"/>
        <v>12275160.378633955</v>
      </c>
      <c r="K21" s="194">
        <f t="shared" si="1"/>
        <v>438284.97275748395</v>
      </c>
      <c r="L21" s="177">
        <f t="shared" si="2"/>
        <v>11929392.540522838</v>
      </c>
      <c r="M21" s="197">
        <f t="shared" si="4"/>
        <v>1.1704972363486348</v>
      </c>
      <c r="N21" s="149"/>
      <c r="O21" s="150">
        <f t="shared" ref="O21" si="16">L21*$N$9</f>
        <v>13806678.813927421</v>
      </c>
      <c r="P21" s="200">
        <f t="shared" si="6"/>
        <v>-156642.18607257865</v>
      </c>
      <c r="Q21" s="177">
        <f t="shared" si="7"/>
        <v>156642.18607257865</v>
      </c>
      <c r="R21" s="152">
        <f t="shared" si="3"/>
        <v>-1.1218118245120817E-2</v>
      </c>
      <c r="S21" s="152">
        <f t="shared" si="8"/>
        <v>1.1218118245120817E-2</v>
      </c>
      <c r="T21" s="153">
        <f>SUM($S$3:S21)/A21</f>
        <v>2.8526774505016429E-2</v>
      </c>
      <c r="U21" s="184">
        <f>SUMPRODUCT($P$3:P21,$P$3:P21)/A21</f>
        <v>182188371554.09399</v>
      </c>
      <c r="V21" s="189">
        <f>SUM($Q$3:Q21)/A21</f>
        <v>335667.89885009592</v>
      </c>
      <c r="W21" s="151">
        <f>SUM($P$3:P21)</f>
        <v>-801522.02627359703</v>
      </c>
      <c r="X21" s="154">
        <f t="shared" si="9"/>
        <v>-2.3878423555525763</v>
      </c>
      <c r="Y21" s="1"/>
      <c r="Z21" s="1"/>
      <c r="AA21" s="1"/>
      <c r="AB21" s="1"/>
      <c r="AC21" s="1"/>
    </row>
    <row r="22" spans="1:29" ht="16.5" thickBot="1">
      <c r="A22" s="3">
        <v>20</v>
      </c>
      <c r="B22" s="3"/>
      <c r="C22" s="20">
        <v>8</v>
      </c>
      <c r="D22" s="66">
        <v>13704451</v>
      </c>
      <c r="E22" s="1"/>
      <c r="F22" s="1"/>
      <c r="G22" s="1"/>
      <c r="H22" s="1"/>
      <c r="I22" s="1"/>
      <c r="J22" s="177">
        <f t="shared" si="0"/>
        <v>12881916.311654896</v>
      </c>
      <c r="K22" s="194">
        <f t="shared" si="1"/>
        <v>589908.83699459443</v>
      </c>
      <c r="L22" s="177">
        <f t="shared" si="2"/>
        <v>12713445.35139144</v>
      </c>
      <c r="M22" s="197">
        <f t="shared" si="4"/>
        <v>1.0779494166386689</v>
      </c>
      <c r="N22" s="149"/>
      <c r="O22" s="150">
        <f t="shared" ref="O22" si="17">L22*$N$10</f>
        <v>13728654.232125947</v>
      </c>
      <c r="P22" s="200">
        <f t="shared" si="6"/>
        <v>24203.232125947252</v>
      </c>
      <c r="Q22" s="177">
        <f t="shared" si="7"/>
        <v>24203.232125947252</v>
      </c>
      <c r="R22" s="152">
        <f t="shared" si="3"/>
        <v>1.7660854948474223E-3</v>
      </c>
      <c r="S22" s="152">
        <f t="shared" si="8"/>
        <v>1.7660854948474223E-3</v>
      </c>
      <c r="T22" s="153">
        <f>SUM($S$3:S22)/A22</f>
        <v>2.7188740054507981E-2</v>
      </c>
      <c r="U22" s="184">
        <f>SUMPRODUCT($P$3:P22,$P$3:P22)/A22</f>
        <v>173108242798.65643</v>
      </c>
      <c r="V22" s="189">
        <f>SUM($Q$3:Q22)/A22</f>
        <v>320094.66551388847</v>
      </c>
      <c r="W22" s="151">
        <f>SUM($P$3:P22)</f>
        <v>-777318.79414764978</v>
      </c>
      <c r="X22" s="154">
        <f t="shared" si="9"/>
        <v>-2.4284028379533336</v>
      </c>
      <c r="Y22" s="1"/>
      <c r="Z22" s="1"/>
      <c r="AA22" s="1"/>
      <c r="AB22" s="1"/>
      <c r="AC22" s="1"/>
    </row>
    <row r="23" spans="1:29" ht="16.5" thickBot="1">
      <c r="A23" s="3">
        <v>21</v>
      </c>
      <c r="B23" s="3"/>
      <c r="C23" s="20">
        <v>9</v>
      </c>
      <c r="D23" s="59">
        <v>11926698</v>
      </c>
      <c r="E23" s="1"/>
      <c r="F23" s="1"/>
      <c r="G23" s="1"/>
      <c r="H23" s="1"/>
      <c r="I23" s="1"/>
      <c r="J23" s="177">
        <f t="shared" si="0"/>
        <v>13209153.533379076</v>
      </c>
      <c r="K23" s="194">
        <f t="shared" si="1"/>
        <v>353504.38325122191</v>
      </c>
      <c r="L23" s="177">
        <f t="shared" si="2"/>
        <v>13471825.14864949</v>
      </c>
      <c r="M23" s="197">
        <f t="shared" si="4"/>
        <v>0.8853067693797686</v>
      </c>
      <c r="N23" s="149"/>
      <c r="O23" s="150">
        <f t="shared" ref="O23" si="18">L23*$N$11</f>
        <v>12361727.698168576</v>
      </c>
      <c r="P23" s="200">
        <f t="shared" si="6"/>
        <v>435029.69816857576</v>
      </c>
      <c r="Q23" s="177">
        <f t="shared" si="7"/>
        <v>435029.69816857576</v>
      </c>
      <c r="R23" s="152">
        <f t="shared" si="3"/>
        <v>3.6475284120430967E-2</v>
      </c>
      <c r="S23" s="152">
        <f t="shared" si="8"/>
        <v>3.6475284120430967E-2</v>
      </c>
      <c r="T23" s="153">
        <f>SUM($S$3:S23)/A23</f>
        <v>2.7630956438599554E-2</v>
      </c>
      <c r="U23" s="184">
        <f>SUMPRODUCT($P$3:P23,$P$3:P23)/A23</f>
        <v>173876937821.98907</v>
      </c>
      <c r="V23" s="189">
        <f>SUM($Q$3:Q23)/A23</f>
        <v>325567.7623069688</v>
      </c>
      <c r="W23" s="151">
        <f>SUM($P$3:P23)</f>
        <v>-342289.09597907402</v>
      </c>
      <c r="X23" s="154">
        <f t="shared" si="9"/>
        <v>-1.0513605326080755</v>
      </c>
      <c r="Y23" s="1"/>
      <c r="Z23" s="1"/>
      <c r="AA23" s="1"/>
      <c r="AB23" s="1"/>
      <c r="AC23" s="1"/>
    </row>
    <row r="24" spans="1:29" ht="16.5" thickBot="1">
      <c r="A24" s="3">
        <v>22</v>
      </c>
      <c r="B24" s="3"/>
      <c r="C24" s="20">
        <v>10</v>
      </c>
      <c r="D24" s="59">
        <v>12642413</v>
      </c>
      <c r="E24" s="1"/>
      <c r="F24" s="1"/>
      <c r="G24" s="155"/>
      <c r="H24" s="155"/>
      <c r="I24" s="155"/>
      <c r="J24" s="177">
        <f t="shared" si="0"/>
        <v>13406216.280803148</v>
      </c>
      <c r="K24" s="194">
        <f t="shared" si="1"/>
        <v>212706.91100678666</v>
      </c>
      <c r="L24" s="177">
        <f t="shared" si="2"/>
        <v>13562657.916630298</v>
      </c>
      <c r="M24" s="197">
        <f t="shared" si="4"/>
        <v>0.93214863028419304</v>
      </c>
      <c r="N24" s="149"/>
      <c r="O24" s="150">
        <f t="shared" ref="O24" si="19">L24*$N$12</f>
        <v>13189405.051017344</v>
      </c>
      <c r="P24" s="200">
        <f t="shared" si="6"/>
        <v>546992.051017344</v>
      </c>
      <c r="Q24" s="177">
        <f t="shared" si="7"/>
        <v>546992.051017344</v>
      </c>
      <c r="R24" s="152">
        <f t="shared" si="3"/>
        <v>4.3266427937241413E-2</v>
      </c>
      <c r="S24" s="152">
        <f t="shared" si="8"/>
        <v>4.3266427937241413E-2</v>
      </c>
      <c r="T24" s="153">
        <f>SUM($S$3:S24)/A24</f>
        <v>2.8341659688537822E-2</v>
      </c>
      <c r="U24" s="184">
        <f>SUMPRODUCT($P$3:P24,$P$3:P24)/A24</f>
        <v>179573454460.81506</v>
      </c>
      <c r="V24" s="189">
        <f>SUM($Q$3:Q24)/A24</f>
        <v>335632.50270289497</v>
      </c>
      <c r="W24" s="151">
        <f>SUM($P$3:P24)</f>
        <v>204702.95503826998</v>
      </c>
      <c r="X24" s="154">
        <f t="shared" si="9"/>
        <v>0.6099020607055895</v>
      </c>
      <c r="Y24" s="1"/>
      <c r="Z24" s="1"/>
      <c r="AA24" s="1"/>
      <c r="AB24" s="1"/>
      <c r="AC24" s="1"/>
    </row>
    <row r="25" spans="1:29" ht="16.5" thickBot="1">
      <c r="A25" s="3">
        <v>23</v>
      </c>
      <c r="B25" s="3"/>
      <c r="C25" s="20">
        <v>11</v>
      </c>
      <c r="D25" s="66">
        <v>12356561</v>
      </c>
      <c r="E25" s="1"/>
      <c r="F25" s="1"/>
      <c r="G25" s="1"/>
      <c r="H25" s="1"/>
      <c r="I25" s="1"/>
      <c r="J25" s="177">
        <f t="shared" si="0"/>
        <v>13404321.619202245</v>
      </c>
      <c r="K25" s="194">
        <f t="shared" si="1"/>
        <v>19565.495659866254</v>
      </c>
      <c r="L25" s="177">
        <f t="shared" si="2"/>
        <v>13618923.191809934</v>
      </c>
      <c r="M25" s="197">
        <f t="shared" si="4"/>
        <v>0.90730822297543423</v>
      </c>
      <c r="N25" s="149"/>
      <c r="O25" s="150">
        <f t="shared" ref="O25" si="20">L25*$N$13</f>
        <v>12732395.115023002</v>
      </c>
      <c r="P25" s="200">
        <f t="shared" si="6"/>
        <v>375834.11502300203</v>
      </c>
      <c r="Q25" s="177">
        <f t="shared" si="7"/>
        <v>375834.11502300203</v>
      </c>
      <c r="R25" s="152">
        <f t="shared" si="3"/>
        <v>3.0415753624572568E-2</v>
      </c>
      <c r="S25" s="152">
        <f t="shared" si="8"/>
        <v>3.0415753624572568E-2</v>
      </c>
      <c r="T25" s="153">
        <f>SUM($S$3:S25)/A25</f>
        <v>2.8431837685756724E-2</v>
      </c>
      <c r="U25" s="184">
        <f>SUMPRODUCT($P$3:P25,$P$3:P25)/A25</f>
        <v>177907273050.13278</v>
      </c>
      <c r="V25" s="189">
        <f>SUM($Q$3:Q25)/A25</f>
        <v>337380.39889072569</v>
      </c>
      <c r="W25" s="151">
        <f>SUM($P$3:P25)</f>
        <v>580537.07006127201</v>
      </c>
      <c r="X25" s="154">
        <f t="shared" si="9"/>
        <v>1.7207196149213828</v>
      </c>
      <c r="Y25" s="1"/>
      <c r="Z25" s="1"/>
      <c r="AA25" s="1"/>
      <c r="AB25" s="1"/>
      <c r="AC25" s="1"/>
    </row>
    <row r="26" spans="1:29" ht="16.5" thickBot="1">
      <c r="A26" s="5">
        <v>24</v>
      </c>
      <c r="B26" s="5"/>
      <c r="C26" s="21">
        <v>12</v>
      </c>
      <c r="D26" s="68">
        <v>12982141</v>
      </c>
      <c r="E26" s="1"/>
      <c r="F26" s="1"/>
      <c r="G26" s="1"/>
      <c r="H26" s="1"/>
      <c r="I26" s="1"/>
      <c r="J26" s="178">
        <f t="shared" si="0"/>
        <v>13348790.275335552</v>
      </c>
      <c r="K26" s="195">
        <f t="shared" si="1"/>
        <v>-48021.659914036944</v>
      </c>
      <c r="L26" s="178">
        <f t="shared" si="2"/>
        <v>13423887.11486211</v>
      </c>
      <c r="M26" s="198">
        <f t="shared" si="4"/>
        <v>0.96709253354991076</v>
      </c>
      <c r="N26" s="157"/>
      <c r="O26" s="158">
        <f t="shared" ref="O26" si="21">L26*$N$14</f>
        <v>13235608.712869784</v>
      </c>
      <c r="P26" s="201">
        <f t="shared" si="6"/>
        <v>253467.71286978386</v>
      </c>
      <c r="Q26" s="178">
        <f t="shared" si="7"/>
        <v>253467.71286978386</v>
      </c>
      <c r="R26" s="160">
        <f t="shared" si="3"/>
        <v>1.9524338309819918E-2</v>
      </c>
      <c r="S26" s="160">
        <f t="shared" si="8"/>
        <v>1.9524338309819918E-2</v>
      </c>
      <c r="T26" s="161">
        <f>SUM($S$3:S26)/A26</f>
        <v>2.8060691878426025E-2</v>
      </c>
      <c r="U26" s="185">
        <f>SUMPRODUCT($P$3:P26,$P$3:P26)/A26</f>
        <v>173171381734.18723</v>
      </c>
      <c r="V26" s="190">
        <f>SUM($Q$3:Q26)/A26</f>
        <v>333884.03697318648</v>
      </c>
      <c r="W26" s="159">
        <f>SUM($P$3:P26)</f>
        <v>834004.78293105587</v>
      </c>
      <c r="X26" s="162">
        <f t="shared" si="9"/>
        <v>2.49788756147702</v>
      </c>
      <c r="Y26" s="1"/>
      <c r="Z26" s="1"/>
      <c r="AA26" s="1"/>
      <c r="AB26" s="1"/>
      <c r="AC26" s="1"/>
    </row>
    <row r="27" spans="1:29" ht="16.5" thickBot="1">
      <c r="A27" s="3">
        <v>25</v>
      </c>
      <c r="B27" s="3">
        <v>2015</v>
      </c>
      <c r="C27" s="22">
        <v>1</v>
      </c>
      <c r="D27" s="74">
        <v>11611712</v>
      </c>
      <c r="E27" s="1"/>
      <c r="F27" s="1"/>
      <c r="G27" s="1"/>
      <c r="H27" s="1"/>
      <c r="I27" s="1"/>
      <c r="J27" s="179">
        <f t="shared" si="0"/>
        <v>13013628.990799855</v>
      </c>
      <c r="K27" s="196">
        <f t="shared" si="1"/>
        <v>-306447.32207353076</v>
      </c>
      <c r="L27" s="179">
        <f t="shared" si="2"/>
        <v>13300768.615421515</v>
      </c>
      <c r="M27" s="199">
        <f t="shared" si="4"/>
        <v>0.87301060079617154</v>
      </c>
      <c r="N27" s="163"/>
      <c r="O27" s="164">
        <f t="shared" ref="O27" si="22">L27*$N$3</f>
        <v>12509618.47235366</v>
      </c>
      <c r="P27" s="202">
        <f t="shared" si="6"/>
        <v>897906.47235365957</v>
      </c>
      <c r="Q27" s="179">
        <f t="shared" si="7"/>
        <v>897906.47235365957</v>
      </c>
      <c r="R27" s="166">
        <f t="shared" si="3"/>
        <v>7.7327656107356049E-2</v>
      </c>
      <c r="S27" s="166">
        <f t="shared" si="8"/>
        <v>7.7327656107356049E-2</v>
      </c>
      <c r="T27" s="167">
        <f>SUM($S$3:S27)/A27</f>
        <v>3.0031370447583226E-2</v>
      </c>
      <c r="U27" s="186">
        <f>SUMPRODUCT($P$3:P27,$P$3:P27)/A27</f>
        <v>198493967788.60342</v>
      </c>
      <c r="V27" s="191">
        <f>SUM($Q$3:Q27)/A27</f>
        <v>356444.93438840541</v>
      </c>
      <c r="W27" s="165">
        <f>SUM($P$3:P27)</f>
        <v>1731911.2552847154</v>
      </c>
      <c r="X27" s="168">
        <f t="shared" si="9"/>
        <v>4.8588465936719221</v>
      </c>
      <c r="Y27" s="1"/>
      <c r="Z27" s="1"/>
      <c r="AA27" s="1"/>
      <c r="AB27" s="1"/>
      <c r="AC27" s="1"/>
    </row>
    <row r="28" spans="1:29" ht="16.5" thickBot="1">
      <c r="A28" s="3">
        <v>26</v>
      </c>
      <c r="B28" s="3"/>
      <c r="C28" s="22">
        <v>2</v>
      </c>
      <c r="D28" s="59">
        <v>12852535</v>
      </c>
      <c r="E28" s="1"/>
      <c r="F28" s="1"/>
      <c r="G28" s="1"/>
      <c r="H28" s="1"/>
      <c r="I28" s="1"/>
      <c r="J28" s="177">
        <f t="shared" si="0"/>
        <v>12731891.735042848</v>
      </c>
      <c r="K28" s="194">
        <f t="shared" si="1"/>
        <v>-284208.26238866005</v>
      </c>
      <c r="L28" s="177">
        <f t="shared" si="2"/>
        <v>12707181.668726325</v>
      </c>
      <c r="M28" s="197">
        <f t="shared" si="4"/>
        <v>1.0114386757868903</v>
      </c>
      <c r="N28" s="149"/>
      <c r="O28" s="150">
        <f t="shared" ref="O28" si="23">L28*$N$4</f>
        <v>12001385.185984934</v>
      </c>
      <c r="P28" s="200">
        <f t="shared" si="6"/>
        <v>-851149.81401506625</v>
      </c>
      <c r="Q28" s="177">
        <f t="shared" si="7"/>
        <v>851149.81401506625</v>
      </c>
      <c r="R28" s="152">
        <f t="shared" si="3"/>
        <v>-6.6224275134443608E-2</v>
      </c>
      <c r="S28" s="152">
        <f t="shared" si="8"/>
        <v>6.6224275134443608E-2</v>
      </c>
      <c r="T28" s="153">
        <f>SUM($S$3:S28)/A28</f>
        <v>3.14234052432317E-2</v>
      </c>
      <c r="U28" s="184">
        <f>SUMPRODUCT($P$3:P28,$P$3:P28)/A28</f>
        <v>218723276946.65262</v>
      </c>
      <c r="V28" s="189">
        <f>SUM($Q$3:Q28)/A28</f>
        <v>375472.04514327698</v>
      </c>
      <c r="W28" s="151">
        <f>SUM($P$3:P28)</f>
        <v>880761.44126964919</v>
      </c>
      <c r="X28" s="154">
        <f t="shared" si="9"/>
        <v>2.3457443840687473</v>
      </c>
      <c r="Y28" s="1"/>
      <c r="Z28" s="1"/>
      <c r="AA28" s="1"/>
      <c r="AB28" s="1"/>
      <c r="AC28" s="1"/>
    </row>
    <row r="29" spans="1:29" ht="16.5" thickBot="1">
      <c r="A29" s="3">
        <v>27</v>
      </c>
      <c r="B29" s="3"/>
      <c r="C29" s="22">
        <v>3</v>
      </c>
      <c r="D29" s="59">
        <v>12697303</v>
      </c>
      <c r="E29" s="1"/>
      <c r="F29" s="1"/>
      <c r="G29" s="155"/>
      <c r="H29" s="155"/>
      <c r="I29" s="155"/>
      <c r="J29" s="177">
        <f t="shared" si="0"/>
        <v>12490118.792302975</v>
      </c>
      <c r="K29" s="194">
        <f t="shared" si="1"/>
        <v>-246016.47470475105</v>
      </c>
      <c r="L29" s="177">
        <f t="shared" si="2"/>
        <v>12447683.472654188</v>
      </c>
      <c r="M29" s="197">
        <f t="shared" si="4"/>
        <v>1.0200534925148275</v>
      </c>
      <c r="N29" s="149"/>
      <c r="O29" s="150">
        <f t="shared" ref="O29" si="24">L29*$N$5</f>
        <v>12784632.095657583</v>
      </c>
      <c r="P29" s="200">
        <f t="shared" si="6"/>
        <v>87329.095657583326</v>
      </c>
      <c r="Q29" s="177">
        <f t="shared" si="7"/>
        <v>87329.095657583326</v>
      </c>
      <c r="R29" s="152">
        <f t="shared" si="3"/>
        <v>6.8777673225237932E-3</v>
      </c>
      <c r="S29" s="152">
        <f t="shared" si="8"/>
        <v>6.8777673225237932E-3</v>
      </c>
      <c r="T29" s="153">
        <f>SUM($S$3:S29)/A29</f>
        <v>3.0514307542464741E-2</v>
      </c>
      <c r="U29" s="184">
        <f>SUMPRODUCT($P$3:P29,$P$3:P29)/A29</f>
        <v>210904873020.79031</v>
      </c>
      <c r="V29" s="189">
        <f>SUM($Q$3:Q29)/A29</f>
        <v>364800.08405121422</v>
      </c>
      <c r="W29" s="151">
        <f>SUM($P$3:P29)</f>
        <v>968090.53692723252</v>
      </c>
      <c r="X29" s="154">
        <f t="shared" si="9"/>
        <v>2.6537563428612656</v>
      </c>
      <c r="Y29" s="1"/>
      <c r="Z29" s="1"/>
      <c r="AA29" s="1"/>
      <c r="AB29" s="1"/>
      <c r="AC29" s="1"/>
    </row>
    <row r="30" spans="1:29" ht="16.5" thickBot="1">
      <c r="A30" s="3">
        <v>28</v>
      </c>
      <c r="B30" s="3"/>
      <c r="C30" s="22">
        <v>4</v>
      </c>
      <c r="D30" s="59">
        <v>12125779</v>
      </c>
      <c r="E30" s="1"/>
      <c r="F30" s="1"/>
      <c r="G30" s="1"/>
      <c r="H30" s="1"/>
      <c r="I30" s="1"/>
      <c r="J30" s="177">
        <f t="shared" si="0"/>
        <v>12223987.353606524</v>
      </c>
      <c r="K30" s="194">
        <f t="shared" si="1"/>
        <v>-264119.94229728146</v>
      </c>
      <c r="L30" s="177">
        <f t="shared" si="2"/>
        <v>12244102.317598224</v>
      </c>
      <c r="M30" s="197">
        <f t="shared" si="4"/>
        <v>0.99033630114082272</v>
      </c>
      <c r="N30" s="149"/>
      <c r="O30" s="150">
        <f t="shared" ref="O30" si="25">L30*$N$6</f>
        <v>12604992.472388033</v>
      </c>
      <c r="P30" s="200">
        <f t="shared" si="6"/>
        <v>479213.47238803282</v>
      </c>
      <c r="Q30" s="177">
        <f t="shared" si="7"/>
        <v>479213.47238803282</v>
      </c>
      <c r="R30" s="152">
        <f t="shared" si="3"/>
        <v>3.9520221536944788E-2</v>
      </c>
      <c r="S30" s="152">
        <f t="shared" si="8"/>
        <v>3.9520221536944788E-2</v>
      </c>
      <c r="T30" s="153">
        <f>SUM($S$3:S30)/A30</f>
        <v>3.0835947327981887E-2</v>
      </c>
      <c r="U30" s="184">
        <f>SUMPRODUCT($P$3:P30,$P$3:P30)/A30</f>
        <v>211574182988.55484</v>
      </c>
      <c r="V30" s="189">
        <f>SUM($Q$3:Q30)/A30</f>
        <v>368886.27649181488</v>
      </c>
      <c r="W30" s="151">
        <f>SUM($P$3:P30)</f>
        <v>1447304.0093152653</v>
      </c>
      <c r="X30" s="154">
        <f t="shared" si="9"/>
        <v>3.9234422681142469</v>
      </c>
      <c r="Y30" s="1"/>
      <c r="Z30" s="1"/>
      <c r="AA30" s="1"/>
      <c r="AB30" s="1"/>
      <c r="AC30" s="1"/>
    </row>
    <row r="31" spans="1:29" ht="16.5" thickBot="1">
      <c r="A31" s="3">
        <v>29</v>
      </c>
      <c r="B31" s="3"/>
      <c r="C31" s="22">
        <v>5</v>
      </c>
      <c r="D31" s="59">
        <v>11853265</v>
      </c>
      <c r="E31" s="1"/>
      <c r="F31" s="1"/>
      <c r="G31" s="1"/>
      <c r="H31" s="1"/>
      <c r="I31" s="1"/>
      <c r="J31" s="177">
        <f t="shared" si="0"/>
        <v>11941745.001386672</v>
      </c>
      <c r="K31" s="194">
        <f t="shared" si="1"/>
        <v>-280430.11122759467</v>
      </c>
      <c r="L31" s="177">
        <f t="shared" si="2"/>
        <v>11959867.411309242</v>
      </c>
      <c r="M31" s="197">
        <f t="shared" si="4"/>
        <v>0.99108665609382596</v>
      </c>
      <c r="N31" s="149"/>
      <c r="O31" s="150">
        <f t="shared" ref="O31" si="26">L31*$N$7</f>
        <v>12070322.301804859</v>
      </c>
      <c r="P31" s="200">
        <f t="shared" si="6"/>
        <v>217057.30180485919</v>
      </c>
      <c r="Q31" s="177">
        <f t="shared" si="7"/>
        <v>217057.30180485919</v>
      </c>
      <c r="R31" s="152">
        <f t="shared" si="3"/>
        <v>1.8312026416760208E-2</v>
      </c>
      <c r="S31" s="152">
        <f t="shared" si="8"/>
        <v>1.8312026416760208E-2</v>
      </c>
      <c r="T31" s="153">
        <f>SUM($S$3:S31)/A31</f>
        <v>3.0404087986215623E-2</v>
      </c>
      <c r="U31" s="184">
        <f>SUMPRODUCT($P$3:P31,$P$3:P31)/A31</f>
        <v>205903137791.25314</v>
      </c>
      <c r="V31" s="189">
        <f>SUM($Q$3:Q31)/A31</f>
        <v>363650.79460605781</v>
      </c>
      <c r="W31" s="151">
        <f>SUM($P$3:P31)</f>
        <v>1664361.3111201245</v>
      </c>
      <c r="X31" s="154">
        <f t="shared" si="9"/>
        <v>4.5768119740343858</v>
      </c>
      <c r="Y31" s="1"/>
      <c r="Z31" s="1"/>
      <c r="AA31" s="1"/>
      <c r="AB31" s="1"/>
      <c r="AC31" s="1"/>
    </row>
    <row r="32" spans="1:29" ht="16.5" thickBot="1">
      <c r="A32" s="3">
        <v>30</v>
      </c>
      <c r="B32" s="3"/>
      <c r="C32" s="22">
        <v>6</v>
      </c>
      <c r="D32" s="65">
        <v>11638764</v>
      </c>
      <c r="E32" s="1"/>
      <c r="F32" s="1"/>
      <c r="G32" s="1"/>
      <c r="H32" s="1"/>
      <c r="I32" s="1"/>
      <c r="J32" s="177">
        <f t="shared" si="0"/>
        <v>11657481.238832034</v>
      </c>
      <c r="K32" s="194">
        <f t="shared" si="1"/>
        <v>-283880.39742193371</v>
      </c>
      <c r="L32" s="177">
        <f t="shared" si="2"/>
        <v>11661314.890159078</v>
      </c>
      <c r="M32" s="197">
        <f t="shared" si="4"/>
        <v>0.99806617946848275</v>
      </c>
      <c r="N32" s="149"/>
      <c r="O32" s="150">
        <f t="shared" ref="O32" si="27">L32*$N$8</f>
        <v>12161686.515008839</v>
      </c>
      <c r="P32" s="200">
        <f t="shared" si="6"/>
        <v>522922.51500883885</v>
      </c>
      <c r="Q32" s="177">
        <f t="shared" si="7"/>
        <v>522922.51500883885</v>
      </c>
      <c r="R32" s="152">
        <f t="shared" si="3"/>
        <v>4.4929385543760386E-2</v>
      </c>
      <c r="S32" s="152">
        <f t="shared" si="8"/>
        <v>4.4929385543760386E-2</v>
      </c>
      <c r="T32" s="153">
        <f>SUM($S$3:S32)/A32</f>
        <v>3.0888264571467112E-2</v>
      </c>
      <c r="U32" s="184">
        <f>SUMPRODUCT($P$3:P32,$P$3:P32)/A32</f>
        <v>208154631754.98367</v>
      </c>
      <c r="V32" s="189">
        <f>SUM($Q$3:Q32)/A32</f>
        <v>368959.85195281717</v>
      </c>
      <c r="W32" s="151">
        <f>SUM($P$3:P32)</f>
        <v>2187283.8261289634</v>
      </c>
      <c r="X32" s="154">
        <f t="shared" si="9"/>
        <v>5.9282434512920243</v>
      </c>
      <c r="Y32" s="1"/>
      <c r="Z32" s="1"/>
      <c r="AA32" s="1"/>
      <c r="AB32" s="1"/>
      <c r="AC32" s="1"/>
    </row>
    <row r="33" spans="1:29" ht="16.5" thickBot="1">
      <c r="A33" s="3">
        <v>31</v>
      </c>
      <c r="B33" s="3"/>
      <c r="C33" s="22">
        <v>7</v>
      </c>
      <c r="D33" s="66">
        <v>13183419</v>
      </c>
      <c r="E33" s="1"/>
      <c r="F33" s="1"/>
      <c r="G33" s="1"/>
      <c r="H33" s="1"/>
      <c r="I33" s="1"/>
      <c r="J33" s="177">
        <f t="shared" si="0"/>
        <v>11681269.928370383</v>
      </c>
      <c r="K33" s="194">
        <f t="shared" si="1"/>
        <v>-6978.2191576797413</v>
      </c>
      <c r="L33" s="177">
        <f t="shared" si="2"/>
        <v>11373600.8414101</v>
      </c>
      <c r="M33" s="197">
        <f t="shared" si="4"/>
        <v>1.1591244658420348</v>
      </c>
      <c r="N33" s="149"/>
      <c r="O33" s="150">
        <f t="shared" ref="O33" si="28">L33*$N$9</f>
        <v>13163424.142658113</v>
      </c>
      <c r="P33" s="200">
        <f t="shared" si="6"/>
        <v>-19994.857341887429</v>
      </c>
      <c r="Q33" s="177">
        <f t="shared" si="7"/>
        <v>19994.857341887429</v>
      </c>
      <c r="R33" s="152">
        <f t="shared" si="3"/>
        <v>-1.5166670604861629E-3</v>
      </c>
      <c r="S33" s="152">
        <f t="shared" si="8"/>
        <v>1.5166670604861629E-3</v>
      </c>
      <c r="T33" s="153">
        <f>SUM($S$3:S33)/A33</f>
        <v>2.9940793684016115E-2</v>
      </c>
      <c r="U33" s="184">
        <f>SUMPRODUCT($P$3:P33,$P$3:P33)/A33</f>
        <v>201452862805.47198</v>
      </c>
      <c r="V33" s="189">
        <f>SUM($Q$3:Q33)/A33</f>
        <v>357702.91664278717</v>
      </c>
      <c r="W33" s="151">
        <f>SUM($P$3:P33)</f>
        <v>2167288.968787076</v>
      </c>
      <c r="X33" s="154">
        <f t="shared" si="9"/>
        <v>6.0589077358611405</v>
      </c>
      <c r="Y33" s="1"/>
      <c r="Z33" s="1"/>
      <c r="AA33" s="1"/>
      <c r="AB33" s="1"/>
      <c r="AC33" s="1"/>
    </row>
    <row r="34" spans="1:29" ht="16.5" thickBot="1">
      <c r="A34" s="3">
        <v>32</v>
      </c>
      <c r="B34" s="3"/>
      <c r="C34" s="22">
        <v>8</v>
      </c>
      <c r="D34" s="66">
        <v>12800438</v>
      </c>
      <c r="E34" s="1"/>
      <c r="F34" s="1"/>
      <c r="G34" s="1"/>
      <c r="H34" s="1"/>
      <c r="I34" s="1"/>
      <c r="J34" s="177">
        <f t="shared" si="0"/>
        <v>11865736.578646544</v>
      </c>
      <c r="K34" s="194">
        <f t="shared" si="1"/>
        <v>165322.16333277759</v>
      </c>
      <c r="L34" s="177">
        <f t="shared" si="2"/>
        <v>11674291.709212704</v>
      </c>
      <c r="M34" s="197">
        <f t="shared" si="4"/>
        <v>1.0964637786032538</v>
      </c>
      <c r="N34" s="149"/>
      <c r="O34" s="150">
        <f t="shared" ref="O34" si="29">L34*$N$10</f>
        <v>12606520.880133774</v>
      </c>
      <c r="P34" s="200">
        <f t="shared" si="6"/>
        <v>-193917.11986622587</v>
      </c>
      <c r="Q34" s="177">
        <f t="shared" si="7"/>
        <v>193917.11986622587</v>
      </c>
      <c r="R34" s="152">
        <f t="shared" si="3"/>
        <v>-1.5149256600924582E-2</v>
      </c>
      <c r="S34" s="152">
        <f t="shared" si="8"/>
        <v>1.5149256600924582E-2</v>
      </c>
      <c r="T34" s="153">
        <f>SUM($S$3:S34)/A34</f>
        <v>2.9478558150169504E-2</v>
      </c>
      <c r="U34" s="184">
        <f>SUMPRODUCT($P$3:P34,$P$3:P34)/A34</f>
        <v>196332581135.83887</v>
      </c>
      <c r="V34" s="189">
        <f>SUM($Q$3:Q34)/A34</f>
        <v>352584.61049351963</v>
      </c>
      <c r="W34" s="151">
        <f>SUM($P$3:P34)</f>
        <v>1973371.8489208501</v>
      </c>
      <c r="X34" s="154">
        <f t="shared" si="9"/>
        <v>5.5968745946077529</v>
      </c>
      <c r="Y34" s="1"/>
      <c r="Z34" s="1"/>
      <c r="AA34" s="1"/>
      <c r="AB34" s="1"/>
      <c r="AC34" s="1"/>
    </row>
    <row r="35" spans="1:29" ht="16.5" thickBot="1">
      <c r="A35" s="3">
        <v>33</v>
      </c>
      <c r="B35" s="3"/>
      <c r="C35" s="22">
        <v>9</v>
      </c>
      <c r="D35" s="59">
        <v>11073818</v>
      </c>
      <c r="E35" s="1"/>
      <c r="F35" s="1"/>
      <c r="G35" s="1"/>
      <c r="H35" s="1"/>
      <c r="I35" s="1"/>
      <c r="J35" s="177">
        <f t="shared" ref="J35:J66" si="30">$AA$11*D35+(1-$AA$11)*L35</f>
        <v>11868327.815842837</v>
      </c>
      <c r="K35" s="194">
        <f t="shared" ref="K35:K66" si="31">$AA$12*(J35-J34)+(1-$AA$12)*K34</f>
        <v>18864.329809941213</v>
      </c>
      <c r="L35" s="177">
        <f t="shared" si="2"/>
        <v>12031058.741979321</v>
      </c>
      <c r="M35" s="197">
        <f t="shared" si="4"/>
        <v>0.92043586832144098</v>
      </c>
      <c r="N35" s="149"/>
      <c r="O35" s="150">
        <f t="shared" ref="O35" si="32">L35*$N$11</f>
        <v>11039682.481621889</v>
      </c>
      <c r="P35" s="200">
        <f t="shared" si="6"/>
        <v>-34135.518378110602</v>
      </c>
      <c r="Q35" s="177">
        <f t="shared" si="7"/>
        <v>34135.518378110602</v>
      </c>
      <c r="R35" s="152">
        <f t="shared" si="3"/>
        <v>-3.082542839164469E-3</v>
      </c>
      <c r="S35" s="152">
        <f t="shared" si="8"/>
        <v>3.082542839164469E-3</v>
      </c>
      <c r="T35" s="153">
        <f>SUM($S$3:S35)/A35</f>
        <v>2.8678678898320865E-2</v>
      </c>
      <c r="U35" s="184">
        <f>SUMPRODUCT($P$3:P35,$P$3:P35)/A35</f>
        <v>190418419089.7511</v>
      </c>
      <c r="V35" s="189">
        <f>SUM($Q$3:Q35)/A35</f>
        <v>342934.63800517388</v>
      </c>
      <c r="W35" s="151">
        <f>SUM($P$3:P35)</f>
        <v>1939236.3305427395</v>
      </c>
      <c r="X35" s="154">
        <f t="shared" si="9"/>
        <v>5.6548278174031577</v>
      </c>
      <c r="Y35" s="1"/>
      <c r="Z35" s="1"/>
      <c r="AA35" s="1"/>
      <c r="AB35" s="1"/>
      <c r="AC35" s="1"/>
    </row>
    <row r="36" spans="1:29" ht="16.5" thickBot="1">
      <c r="A36" s="3">
        <v>34</v>
      </c>
      <c r="B36" s="3"/>
      <c r="C36" s="22">
        <v>10</v>
      </c>
      <c r="D36" s="59">
        <v>12104592</v>
      </c>
      <c r="E36" s="1"/>
      <c r="F36" s="1"/>
      <c r="G36" s="1"/>
      <c r="H36" s="1"/>
      <c r="I36" s="1"/>
      <c r="J36" s="177">
        <f t="shared" si="30"/>
        <v>11924150.120891806</v>
      </c>
      <c r="K36" s="194">
        <f t="shared" si="31"/>
        <v>52126.507525065899</v>
      </c>
      <c r="L36" s="177">
        <f t="shared" si="2"/>
        <v>11887192.145652778</v>
      </c>
      <c r="M36" s="197">
        <f t="shared" si="4"/>
        <v>1.0182885791432863</v>
      </c>
      <c r="N36" s="149"/>
      <c r="O36" s="150">
        <f t="shared" ref="O36" si="33">L36*$N$12</f>
        <v>11560049.150545882</v>
      </c>
      <c r="P36" s="200">
        <f t="shared" si="6"/>
        <v>-544542.84945411794</v>
      </c>
      <c r="Q36" s="177">
        <f t="shared" si="7"/>
        <v>544542.84945411794</v>
      </c>
      <c r="R36" s="152">
        <f t="shared" si="3"/>
        <v>-4.4986468726423652E-2</v>
      </c>
      <c r="S36" s="152">
        <f t="shared" si="8"/>
        <v>4.4986468726423652E-2</v>
      </c>
      <c r="T36" s="153">
        <f>SUM($S$3:S36)/A36</f>
        <v>2.9158319775618006E-2</v>
      </c>
      <c r="U36" s="184">
        <f>SUMPRODUCT($P$3:P36,$P$3:P36)/A36</f>
        <v>193539257201.5705</v>
      </c>
      <c r="V36" s="189">
        <f>SUM($Q$3:Q36)/A36</f>
        <v>348864.29128308402</v>
      </c>
      <c r="W36" s="151">
        <f>SUM($P$3:P36)</f>
        <v>1394693.4810886215</v>
      </c>
      <c r="X36" s="154">
        <f t="shared" si="9"/>
        <v>3.9978109423555339</v>
      </c>
      <c r="Y36" s="1"/>
      <c r="Z36" s="1"/>
      <c r="AA36" s="1"/>
      <c r="AB36" s="1"/>
      <c r="AC36" s="1"/>
    </row>
    <row r="37" spans="1:29" ht="16.5" thickBot="1">
      <c r="A37" s="3">
        <v>35</v>
      </c>
      <c r="B37" s="3"/>
      <c r="C37" s="22">
        <v>11</v>
      </c>
      <c r="D37" s="66">
        <v>11359458</v>
      </c>
      <c r="E37" s="1"/>
      <c r="F37" s="1"/>
      <c r="G37" s="1"/>
      <c r="H37" s="1"/>
      <c r="I37" s="1"/>
      <c r="J37" s="177">
        <f t="shared" si="30"/>
        <v>11871417.461586002</v>
      </c>
      <c r="K37" s="194">
        <f t="shared" si="31"/>
        <v>-42246.742622716542</v>
      </c>
      <c r="L37" s="177">
        <f t="shared" si="2"/>
        <v>11976276.628416872</v>
      </c>
      <c r="M37" s="197">
        <f t="shared" si="4"/>
        <v>0.94849662816293778</v>
      </c>
      <c r="N37" s="149"/>
      <c r="O37" s="150">
        <f t="shared" ref="O37" si="34">L37*$N$13</f>
        <v>11196677.144895026</v>
      </c>
      <c r="P37" s="200">
        <f t="shared" si="6"/>
        <v>-162780.85510497354</v>
      </c>
      <c r="Q37" s="177">
        <f t="shared" si="7"/>
        <v>162780.85510497354</v>
      </c>
      <c r="R37" s="152">
        <f t="shared" si="3"/>
        <v>-1.432998432715483E-2</v>
      </c>
      <c r="S37" s="152">
        <f t="shared" si="8"/>
        <v>1.432998432715483E-2</v>
      </c>
      <c r="T37" s="153">
        <f>SUM($S$3:S37)/A37</f>
        <v>2.8734653048519059E-2</v>
      </c>
      <c r="U37" s="184">
        <f>SUMPRODUCT($P$3:P37,$P$3:P37)/A37</f>
        <v>188766638618.34579</v>
      </c>
      <c r="V37" s="189">
        <f>SUM($Q$3:Q37)/A37</f>
        <v>343547.62167799514</v>
      </c>
      <c r="W37" s="151">
        <f>SUM($P$3:P37)</f>
        <v>1231912.625983648</v>
      </c>
      <c r="X37" s="154">
        <f t="shared" si="9"/>
        <v>3.5858569474781907</v>
      </c>
      <c r="Y37" s="1"/>
      <c r="Z37" s="1"/>
      <c r="AA37" s="1"/>
      <c r="AB37" s="1"/>
      <c r="AC37" s="1"/>
    </row>
    <row r="38" spans="1:29" ht="16.5" thickBot="1">
      <c r="A38" s="5">
        <v>36</v>
      </c>
      <c r="B38" s="5"/>
      <c r="C38" s="21">
        <v>12</v>
      </c>
      <c r="D38" s="67">
        <v>11739349</v>
      </c>
      <c r="E38" s="1"/>
      <c r="F38" s="1"/>
      <c r="G38" s="1"/>
      <c r="H38" s="1"/>
      <c r="I38" s="1"/>
      <c r="J38" s="178">
        <f t="shared" si="30"/>
        <v>11813901.026739527</v>
      </c>
      <c r="K38" s="195">
        <f t="shared" si="31"/>
        <v>-55989.465624099808</v>
      </c>
      <c r="L38" s="178">
        <f t="shared" si="2"/>
        <v>11829170.718963286</v>
      </c>
      <c r="M38" s="198">
        <f t="shared" si="4"/>
        <v>0.99240676112491188</v>
      </c>
      <c r="N38" s="157"/>
      <c r="O38" s="158">
        <f t="shared" ref="O38" si="35">L38*$N$14</f>
        <v>11663259.210560102</v>
      </c>
      <c r="P38" s="201">
        <f t="shared" si="6"/>
        <v>-76089.789439897984</v>
      </c>
      <c r="Q38" s="178">
        <f t="shared" si="7"/>
        <v>76089.789439897984</v>
      </c>
      <c r="R38" s="160">
        <f t="shared" si="3"/>
        <v>-6.4816021263102395E-3</v>
      </c>
      <c r="S38" s="160">
        <f t="shared" si="8"/>
        <v>6.4816021263102395E-3</v>
      </c>
      <c r="T38" s="161">
        <f>SUM($S$3:S38)/A38</f>
        <v>2.8116512745124372E-2</v>
      </c>
      <c r="U38" s="185">
        <f>SUMPRODUCT($P$3:P38,$P$3:P38)/A38</f>
        <v>183683944658.30862</v>
      </c>
      <c r="V38" s="190">
        <f>SUM($Q$3:Q38)/A38</f>
        <v>336118.23744915915</v>
      </c>
      <c r="W38" s="159">
        <f>SUM($P$3:P38)</f>
        <v>1155822.83654375</v>
      </c>
      <c r="X38" s="162">
        <f t="shared" si="9"/>
        <v>3.4387388358198754</v>
      </c>
      <c r="Y38" s="1"/>
      <c r="Z38" s="1"/>
      <c r="AA38" s="1"/>
      <c r="AB38" s="1"/>
      <c r="AC38" s="1"/>
    </row>
    <row r="39" spans="1:29" ht="16.5" thickBot="1">
      <c r="A39" s="3">
        <v>37</v>
      </c>
      <c r="B39" s="3">
        <v>2016</v>
      </c>
      <c r="C39" s="22">
        <v>1</v>
      </c>
      <c r="D39" s="74">
        <v>11558434</v>
      </c>
      <c r="E39" s="1"/>
      <c r="F39" s="1"/>
      <c r="G39" s="1"/>
      <c r="H39" s="1"/>
      <c r="I39" s="1"/>
      <c r="J39" s="179">
        <f t="shared" si="30"/>
        <v>11724000.375725804</v>
      </c>
      <c r="K39" s="196">
        <f t="shared" si="31"/>
        <v>-86509.532474760359</v>
      </c>
      <c r="L39" s="179">
        <f t="shared" si="2"/>
        <v>11757911.561115427</v>
      </c>
      <c r="M39" s="199">
        <f t="shared" si="4"/>
        <v>0.9830346094985849</v>
      </c>
      <c r="N39" s="163"/>
      <c r="O39" s="164">
        <f t="shared" ref="O39" si="36">L39*$N$3</f>
        <v>11058532.924983814</v>
      </c>
      <c r="P39" s="202">
        <f t="shared" si="6"/>
        <v>-499901.07501618564</v>
      </c>
      <c r="Q39" s="179">
        <f t="shared" si="7"/>
        <v>499901.07501618564</v>
      </c>
      <c r="R39" s="166">
        <f t="shared" si="3"/>
        <v>-4.3249896570433821E-2</v>
      </c>
      <c r="S39" s="166">
        <f t="shared" si="8"/>
        <v>4.3249896570433821E-2</v>
      </c>
      <c r="T39" s="167">
        <f>SUM($S$3:S39)/A39</f>
        <v>2.8525523118781381E-2</v>
      </c>
      <c r="U39" s="186">
        <f>SUMPRODUCT($P$3:P39,$P$3:P39)/A39</f>
        <v>185473597094.63373</v>
      </c>
      <c r="V39" s="191">
        <f>SUM($Q$3:Q39)/A39</f>
        <v>340544.80062664632</v>
      </c>
      <c r="W39" s="165">
        <f>SUM($P$3:P39)</f>
        <v>655921.76152756438</v>
      </c>
      <c r="X39" s="168">
        <f t="shared" si="9"/>
        <v>1.9260953634311369</v>
      </c>
      <c r="Y39" s="1"/>
      <c r="Z39" s="1"/>
      <c r="AA39" s="1"/>
      <c r="AB39" s="1"/>
      <c r="AC39" s="1"/>
    </row>
    <row r="40" spans="1:29" ht="16.5" thickBot="1">
      <c r="A40" s="3">
        <v>38</v>
      </c>
      <c r="B40" s="3"/>
      <c r="C40" s="22">
        <v>2</v>
      </c>
      <c r="D40" s="59">
        <v>11876002</v>
      </c>
      <c r="E40" s="1"/>
      <c r="F40" s="1"/>
      <c r="G40" s="1"/>
      <c r="H40" s="1"/>
      <c r="I40" s="1"/>
      <c r="J40" s="177">
        <f t="shared" si="30"/>
        <v>11678037.739898365</v>
      </c>
      <c r="K40" s="194">
        <f t="shared" si="31"/>
        <v>-50017.325492171054</v>
      </c>
      <c r="L40" s="177">
        <f t="shared" si="2"/>
        <v>11637490.843251044</v>
      </c>
      <c r="M40" s="197">
        <f t="shared" si="4"/>
        <v>1.0204950671894428</v>
      </c>
      <c r="N40" s="149"/>
      <c r="O40" s="150">
        <f t="shared" ref="O40" si="37">L40*$N$4</f>
        <v>10991108.323567983</v>
      </c>
      <c r="P40" s="200">
        <f t="shared" si="6"/>
        <v>-884893.67643201724</v>
      </c>
      <c r="Q40" s="177">
        <f t="shared" si="7"/>
        <v>884893.67643201724</v>
      </c>
      <c r="R40" s="152">
        <f t="shared" si="3"/>
        <v>-7.4511075059773252E-2</v>
      </c>
      <c r="S40" s="152">
        <f t="shared" si="8"/>
        <v>7.4511075059773252E-2</v>
      </c>
      <c r="T40" s="153">
        <f>SUM($S$3:S40)/A40</f>
        <v>2.9735669222491695E-2</v>
      </c>
      <c r="U40" s="184">
        <f>SUMPRODUCT($P$3:P40,$P$3:P40)/A40</f>
        <v>201198945028.70581</v>
      </c>
      <c r="V40" s="189">
        <f>SUM($Q$3:Q40)/A40</f>
        <v>354869.77104257717</v>
      </c>
      <c r="W40" s="151">
        <f>SUM($P$3:P40)</f>
        <v>-228971.91490445286</v>
      </c>
      <c r="X40" s="154">
        <f t="shared" si="9"/>
        <v>-0.64522800640852807</v>
      </c>
      <c r="Y40" s="1"/>
      <c r="Z40" s="1"/>
      <c r="AA40" s="1"/>
      <c r="AB40" s="1"/>
      <c r="AC40" s="1"/>
    </row>
    <row r="41" spans="1:29" ht="16.5" thickBot="1">
      <c r="A41" s="3">
        <v>39</v>
      </c>
      <c r="B41" s="3"/>
      <c r="C41" s="22">
        <v>3</v>
      </c>
      <c r="D41" s="59">
        <v>11557051</v>
      </c>
      <c r="E41" s="1"/>
      <c r="F41" s="1"/>
      <c r="G41" s="1"/>
      <c r="H41" s="1"/>
      <c r="I41" s="1"/>
      <c r="J41" s="177">
        <f t="shared" si="30"/>
        <v>11615955.613957141</v>
      </c>
      <c r="K41" s="194">
        <f t="shared" si="31"/>
        <v>-60875.645896319067</v>
      </c>
      <c r="L41" s="177">
        <f t="shared" si="2"/>
        <v>11628020.414406193</v>
      </c>
      <c r="M41" s="197">
        <f t="shared" si="4"/>
        <v>0.99389668990275692</v>
      </c>
      <c r="N41" s="149"/>
      <c r="O41" s="150">
        <f t="shared" ref="O41" si="38">L41*$N$5</f>
        <v>11942781.42801141</v>
      </c>
      <c r="P41" s="200">
        <f t="shared" si="6"/>
        <v>385730.42801140994</v>
      </c>
      <c r="Q41" s="177">
        <f t="shared" si="7"/>
        <v>385730.42801140994</v>
      </c>
      <c r="R41" s="152">
        <f t="shared" si="3"/>
        <v>3.3376198479301504E-2</v>
      </c>
      <c r="S41" s="152">
        <f t="shared" si="8"/>
        <v>3.3376198479301504E-2</v>
      </c>
      <c r="T41" s="153">
        <f>SUM($S$3:S41)/A41</f>
        <v>2.982901612651246E-2</v>
      </c>
      <c r="U41" s="184">
        <f>SUMPRODUCT($P$3:P41,$P$3:P41)/A41</f>
        <v>199855073697.04321</v>
      </c>
      <c r="V41" s="189">
        <f>SUM($Q$3:Q41)/A41</f>
        <v>355661.06993921386</v>
      </c>
      <c r="W41" s="151">
        <f>SUM($P$3:P41)</f>
        <v>156758.51310695708</v>
      </c>
      <c r="X41" s="154">
        <f t="shared" si="9"/>
        <v>0.44075252074608201</v>
      </c>
      <c r="Y41" s="1"/>
      <c r="Z41" s="1"/>
      <c r="AA41" s="1"/>
      <c r="AB41" s="1"/>
      <c r="AC41" s="1"/>
    </row>
    <row r="42" spans="1:29" ht="16.5" thickBot="1">
      <c r="A42" s="3">
        <v>40</v>
      </c>
      <c r="B42" s="3"/>
      <c r="C42" s="22">
        <v>4</v>
      </c>
      <c r="D42" s="59">
        <v>11295081</v>
      </c>
      <c r="E42" s="1"/>
      <c r="F42" s="1"/>
      <c r="G42" s="1"/>
      <c r="H42" s="1"/>
      <c r="I42" s="1"/>
      <c r="J42" s="177">
        <f t="shared" si="30"/>
        <v>11510880.14349048</v>
      </c>
      <c r="K42" s="194">
        <f t="shared" si="31"/>
        <v>-100655.48800962621</v>
      </c>
      <c r="L42" s="177">
        <f t="shared" si="2"/>
        <v>11555079.968060821</v>
      </c>
      <c r="M42" s="197">
        <f t="shared" si="4"/>
        <v>0.97749916324426311</v>
      </c>
      <c r="N42" s="149"/>
      <c r="O42" s="150">
        <f t="shared" ref="O42" si="39">L42*$N$6</f>
        <v>11895661.457018852</v>
      </c>
      <c r="P42" s="200">
        <f t="shared" si="6"/>
        <v>600580.45701885223</v>
      </c>
      <c r="Q42" s="177">
        <f t="shared" si="7"/>
        <v>600580.45701885223</v>
      </c>
      <c r="R42" s="152">
        <f t="shared" si="3"/>
        <v>5.3171859238446563E-2</v>
      </c>
      <c r="S42" s="152">
        <f t="shared" si="8"/>
        <v>5.3171859238446563E-2</v>
      </c>
      <c r="T42" s="153">
        <f>SUM($S$3:S42)/A42</f>
        <v>3.0412587204310809E-2</v>
      </c>
      <c r="U42" s="184">
        <f>SUMPRODUCT($P$3:P42,$P$3:P42)/A42</f>
        <v>203876118988.44147</v>
      </c>
      <c r="V42" s="189">
        <f>SUM($Q$3:Q42)/A42</f>
        <v>361784.05461620481</v>
      </c>
      <c r="W42" s="151">
        <f>SUM($P$3:P42)</f>
        <v>757338.97012580931</v>
      </c>
      <c r="X42" s="154">
        <f t="shared" si="9"/>
        <v>2.0933453546735916</v>
      </c>
      <c r="Y42" s="1"/>
      <c r="Z42" s="1"/>
      <c r="AA42" s="1"/>
      <c r="AB42" s="1"/>
      <c r="AC42" s="1"/>
    </row>
    <row r="43" spans="1:29" ht="16.5" thickBot="1">
      <c r="A43" s="3">
        <v>41</v>
      </c>
      <c r="B43" s="3"/>
      <c r="C43" s="22">
        <v>5</v>
      </c>
      <c r="D43" s="59">
        <v>10948582</v>
      </c>
      <c r="E43" s="1"/>
      <c r="F43" s="1"/>
      <c r="G43" s="1"/>
      <c r="H43" s="1"/>
      <c r="I43" s="1"/>
      <c r="J43" s="177">
        <f t="shared" si="30"/>
        <v>11331745.404049108</v>
      </c>
      <c r="K43" s="194">
        <f t="shared" si="31"/>
        <v>-171286.81429819783</v>
      </c>
      <c r="L43" s="177">
        <f t="shared" si="2"/>
        <v>11410224.655480854</v>
      </c>
      <c r="M43" s="197">
        <f t="shared" si="4"/>
        <v>0.95954131759718631</v>
      </c>
      <c r="N43" s="149"/>
      <c r="O43" s="150">
        <f t="shared" ref="O43" si="40">L43*$N$7</f>
        <v>11515603.341674296</v>
      </c>
      <c r="P43" s="200">
        <f t="shared" si="6"/>
        <v>567021.34167429619</v>
      </c>
      <c r="Q43" s="177">
        <f t="shared" si="7"/>
        <v>567021.34167429619</v>
      </c>
      <c r="R43" s="152">
        <f t="shared" si="3"/>
        <v>5.1789477548261152E-2</v>
      </c>
      <c r="S43" s="152">
        <f t="shared" si="8"/>
        <v>5.1789477548261152E-2</v>
      </c>
      <c r="T43" s="153">
        <f>SUM($S$3:S43)/A43</f>
        <v>3.0933974773675453E-2</v>
      </c>
      <c r="U43" s="184">
        <f>SUMPRODUCT($P$3:P43,$P$3:P43)/A43</f>
        <v>206745316132.97021</v>
      </c>
      <c r="V43" s="189">
        <f>SUM($Q$3:Q43)/A43</f>
        <v>366789.84210542659</v>
      </c>
      <c r="W43" s="151">
        <f>SUM($P$3:P43)</f>
        <v>1324360.3118001055</v>
      </c>
      <c r="X43" s="154">
        <f t="shared" si="9"/>
        <v>3.6106788132356291</v>
      </c>
      <c r="Y43" s="1"/>
      <c r="Z43" s="1"/>
      <c r="AA43" s="1"/>
      <c r="AB43" s="1"/>
      <c r="AC43" s="1"/>
    </row>
    <row r="44" spans="1:29" ht="16.5" thickBot="1">
      <c r="A44" s="3">
        <v>42</v>
      </c>
      <c r="B44" s="3"/>
      <c r="C44" s="22">
        <v>6</v>
      </c>
      <c r="D44" s="65">
        <v>11566245</v>
      </c>
      <c r="E44" s="1"/>
      <c r="F44" s="1"/>
      <c r="G44" s="1"/>
      <c r="H44" s="1"/>
      <c r="I44" s="1"/>
      <c r="J44" s="177">
        <f t="shared" si="30"/>
        <v>11229442.279493256</v>
      </c>
      <c r="K44" s="194">
        <f t="shared" si="31"/>
        <v>-109201.49353008682</v>
      </c>
      <c r="L44" s="177">
        <f t="shared" si="2"/>
        <v>11160458.58975091</v>
      </c>
      <c r="M44" s="197">
        <f t="shared" si="4"/>
        <v>1.0363592953628034</v>
      </c>
      <c r="N44" s="149"/>
      <c r="O44" s="150">
        <f t="shared" ref="O44" si="41">L44*$N$8</f>
        <v>11639339.132058773</v>
      </c>
      <c r="P44" s="200">
        <f t="shared" si="6"/>
        <v>73094.13205877319</v>
      </c>
      <c r="Q44" s="177">
        <f t="shared" si="7"/>
        <v>73094.13205877319</v>
      </c>
      <c r="R44" s="152">
        <f t="shared" si="3"/>
        <v>6.3196077948178674E-3</v>
      </c>
      <c r="S44" s="152">
        <f t="shared" si="8"/>
        <v>6.3196077948178674E-3</v>
      </c>
      <c r="T44" s="153">
        <f>SUM($S$3:S44)/A44</f>
        <v>3.0347918417035984E-2</v>
      </c>
      <c r="U44" s="184">
        <f>SUMPRODUCT($P$3:P44,$P$3:P44)/A44</f>
        <v>201950016990.31439</v>
      </c>
      <c r="V44" s="189">
        <f>SUM($Q$3:Q44)/A44</f>
        <v>359797.08710431575</v>
      </c>
      <c r="W44" s="151">
        <f>SUM($P$3:P44)</f>
        <v>1397454.4438588787</v>
      </c>
      <c r="X44" s="154">
        <f t="shared" si="9"/>
        <v>3.8840071083002279</v>
      </c>
      <c r="Y44" s="1"/>
      <c r="Z44" s="156"/>
      <c r="AA44" s="1"/>
      <c r="AB44" s="1"/>
      <c r="AC44" s="1"/>
    </row>
    <row r="45" spans="1:29" ht="16.5" thickBot="1">
      <c r="A45" s="3">
        <v>43</v>
      </c>
      <c r="B45" s="3"/>
      <c r="C45" s="22">
        <v>7</v>
      </c>
      <c r="D45" s="66">
        <v>12853998</v>
      </c>
      <c r="E45" s="1"/>
      <c r="F45" s="1"/>
      <c r="G45" s="1"/>
      <c r="H45" s="1"/>
      <c r="I45" s="1"/>
      <c r="J45" s="177">
        <f t="shared" si="30"/>
        <v>11414979.512349429</v>
      </c>
      <c r="K45" s="194">
        <f t="shared" si="31"/>
        <v>156063.36021754707</v>
      </c>
      <c r="L45" s="177">
        <f t="shared" si="2"/>
        <v>11120240.785963168</v>
      </c>
      <c r="M45" s="197">
        <f t="shared" si="4"/>
        <v>1.1559100425438014</v>
      </c>
      <c r="N45" s="149"/>
      <c r="O45" s="150">
        <f t="shared" ref="O45" si="42">L45*$N$9</f>
        <v>12870193.712193854</v>
      </c>
      <c r="P45" s="200">
        <f t="shared" si="6"/>
        <v>16195.712193854153</v>
      </c>
      <c r="Q45" s="177">
        <f t="shared" si="7"/>
        <v>16195.712193854153</v>
      </c>
      <c r="R45" s="152">
        <f t="shared" si="3"/>
        <v>1.259974693776532E-3</v>
      </c>
      <c r="S45" s="152">
        <f t="shared" si="8"/>
        <v>1.259974693776532E-3</v>
      </c>
      <c r="T45" s="153">
        <f>SUM($S$3:S45)/A45</f>
        <v>2.9671454609518321E-2</v>
      </c>
      <c r="U45" s="184">
        <f>SUMPRODUCT($P$3:P45,$P$3:P45)/A45</f>
        <v>197259604992.71326</v>
      </c>
      <c r="V45" s="189">
        <f>SUM($Q$3:Q45)/A45</f>
        <v>351806.35745523527</v>
      </c>
      <c r="W45" s="151">
        <f>SUM($P$3:P45)</f>
        <v>1413650.1560527328</v>
      </c>
      <c r="X45" s="154">
        <f t="shared" si="9"/>
        <v>4.0182621095260034</v>
      </c>
      <c r="Y45" s="1"/>
      <c r="Z45" s="156"/>
      <c r="AA45" s="1"/>
      <c r="AB45" s="1"/>
      <c r="AC45" s="1"/>
    </row>
    <row r="46" spans="1:29" ht="16.5" thickBot="1">
      <c r="A46" s="3">
        <v>44</v>
      </c>
      <c r="B46" s="3"/>
      <c r="C46" s="22">
        <v>8</v>
      </c>
      <c r="D46" s="66">
        <v>12463097</v>
      </c>
      <c r="E46" s="1"/>
      <c r="F46" s="1"/>
      <c r="G46" s="1"/>
      <c r="H46" s="1"/>
      <c r="I46" s="1"/>
      <c r="J46" s="177">
        <f t="shared" si="30"/>
        <v>11722692.074230589</v>
      </c>
      <c r="K46" s="194">
        <f t="shared" si="31"/>
        <v>292547.64171479904</v>
      </c>
      <c r="L46" s="177">
        <f t="shared" si="2"/>
        <v>11571042.872566976</v>
      </c>
      <c r="M46" s="197">
        <f t="shared" si="4"/>
        <v>1.0770936671186258</v>
      </c>
      <c r="N46" s="149"/>
      <c r="O46" s="150">
        <f t="shared" ref="O46" si="43">L46*$N$10</f>
        <v>12495027.296844542</v>
      </c>
      <c r="P46" s="200">
        <f t="shared" si="6"/>
        <v>31930.296844542027</v>
      </c>
      <c r="Q46" s="177">
        <f t="shared" si="7"/>
        <v>31930.296844542027</v>
      </c>
      <c r="R46" s="152">
        <f t="shared" si="3"/>
        <v>2.5619873490948541E-3</v>
      </c>
      <c r="S46" s="152">
        <f t="shared" si="8"/>
        <v>2.5619873490948541E-3</v>
      </c>
      <c r="T46" s="153">
        <f>SUM($S$3:S46)/A46</f>
        <v>2.9055330353599609E-2</v>
      </c>
      <c r="U46" s="184">
        <f>SUMPRODUCT($P$3:P46,$P$3:P46)/A46</f>
        <v>192799603603.25571</v>
      </c>
      <c r="V46" s="189">
        <f>SUM($Q$3:Q46)/A46</f>
        <v>344536.44698681042</v>
      </c>
      <c r="W46" s="151">
        <f>SUM($P$3:P46)</f>
        <v>1445580.4528972749</v>
      </c>
      <c r="X46" s="154">
        <f t="shared" si="9"/>
        <v>4.1957257803631283</v>
      </c>
      <c r="Y46" s="1"/>
      <c r="Z46" s="1"/>
      <c r="AA46" s="1"/>
      <c r="AB46" s="1"/>
      <c r="AC46" s="1"/>
    </row>
    <row r="47" spans="1:29" ht="16.5" thickBot="1">
      <c r="A47" s="3">
        <v>45</v>
      </c>
      <c r="B47" s="3"/>
      <c r="C47" s="22">
        <v>9</v>
      </c>
      <c r="D47" s="59">
        <v>11232306</v>
      </c>
      <c r="E47" s="1"/>
      <c r="F47" s="1"/>
      <c r="G47" s="1"/>
      <c r="H47" s="1"/>
      <c r="I47" s="1"/>
      <c r="J47" s="177">
        <f t="shared" si="30"/>
        <v>11882140.98423467</v>
      </c>
      <c r="K47" s="194">
        <f t="shared" si="31"/>
        <v>172758.78317515299</v>
      </c>
      <c r="L47" s="177">
        <f t="shared" si="2"/>
        <v>12015239.715945387</v>
      </c>
      <c r="M47" s="197">
        <f t="shared" si="4"/>
        <v>0.93483827751631465</v>
      </c>
      <c r="N47" s="149"/>
      <c r="O47" s="150">
        <f t="shared" ref="O47" si="44">L47*$N$11</f>
        <v>11025166.965711905</v>
      </c>
      <c r="P47" s="200">
        <f t="shared" si="6"/>
        <v>-207139.03428809531</v>
      </c>
      <c r="Q47" s="177">
        <f t="shared" si="7"/>
        <v>207139.03428809531</v>
      </c>
      <c r="R47" s="152">
        <f t="shared" si="3"/>
        <v>-1.8441363179394803E-2</v>
      </c>
      <c r="S47" s="152">
        <f t="shared" si="8"/>
        <v>1.8441363179394803E-2</v>
      </c>
      <c r="T47" s="153">
        <f>SUM($S$3:S47)/A47</f>
        <v>2.8819464416395057E-2</v>
      </c>
      <c r="U47" s="184">
        <f>SUMPRODUCT($P$3:P47,$P$3:P47)/A47</f>
        <v>189468647512.64569</v>
      </c>
      <c r="V47" s="189">
        <f>SUM($Q$3:Q47)/A47</f>
        <v>341483.17114906118</v>
      </c>
      <c r="W47" s="151">
        <f>SUM($P$3:P47)</f>
        <v>1238441.4186091796</v>
      </c>
      <c r="X47" s="154">
        <f t="shared" si="9"/>
        <v>3.6266543222084175</v>
      </c>
      <c r="Y47" s="1"/>
      <c r="Z47" s="1"/>
      <c r="AA47" s="1"/>
      <c r="AB47" s="1"/>
      <c r="AC47" s="1"/>
    </row>
    <row r="48" spans="1:29" ht="16.5" thickBot="1">
      <c r="A48" s="3">
        <v>46</v>
      </c>
      <c r="B48" s="3"/>
      <c r="C48" s="22">
        <v>10</v>
      </c>
      <c r="D48" s="59">
        <v>11729458</v>
      </c>
      <c r="E48" s="1"/>
      <c r="F48" s="1"/>
      <c r="G48" s="1"/>
      <c r="H48" s="1"/>
      <c r="I48" s="1"/>
      <c r="J48" s="177">
        <f t="shared" si="30"/>
        <v>11999574.666950153</v>
      </c>
      <c r="K48" s="194">
        <f t="shared" si="31"/>
        <v>122966.19276145</v>
      </c>
      <c r="L48" s="177">
        <f t="shared" si="2"/>
        <v>12054899.767409824</v>
      </c>
      <c r="M48" s="197">
        <f t="shared" si="4"/>
        <v>0.97300336181229408</v>
      </c>
      <c r="N48" s="149"/>
      <c r="O48" s="150">
        <f t="shared" ref="O48" si="45">L48*$N$12</f>
        <v>11723141.353202134</v>
      </c>
      <c r="P48" s="200">
        <f t="shared" si="6"/>
        <v>-6316.6467978656292</v>
      </c>
      <c r="Q48" s="177">
        <f t="shared" si="7"/>
        <v>6316.6467978656292</v>
      </c>
      <c r="R48" s="152">
        <f t="shared" si="3"/>
        <v>-5.3852844674200876E-4</v>
      </c>
      <c r="S48" s="152">
        <f t="shared" si="8"/>
        <v>5.3852844674200876E-4</v>
      </c>
      <c r="T48" s="153">
        <f>SUM($S$3:S48)/A48</f>
        <v>2.8204661460533034E-2</v>
      </c>
      <c r="U48" s="184">
        <f>SUMPRODUCT($P$3:P48,$P$3:P48)/A48</f>
        <v>185350631262.9527</v>
      </c>
      <c r="V48" s="189">
        <f>SUM($Q$3:Q48)/A48</f>
        <v>334196.94235881785</v>
      </c>
      <c r="W48" s="151">
        <f>SUM($P$3:P48)</f>
        <v>1232124.7718113139</v>
      </c>
      <c r="X48" s="154">
        <f t="shared" si="9"/>
        <v>3.6868223961439366</v>
      </c>
      <c r="Y48" s="1"/>
      <c r="Z48" s="1"/>
      <c r="AA48" s="1"/>
      <c r="AB48" s="1"/>
      <c r="AC48" s="1"/>
    </row>
    <row r="49" spans="1:29" ht="16.5" thickBot="1">
      <c r="A49" s="3">
        <v>47</v>
      </c>
      <c r="B49" s="3"/>
      <c r="C49" s="22">
        <v>11</v>
      </c>
      <c r="D49" s="66">
        <v>11498843</v>
      </c>
      <c r="E49" s="1"/>
      <c r="F49" s="1"/>
      <c r="G49" s="1"/>
      <c r="H49" s="1"/>
      <c r="I49" s="1"/>
      <c r="J49" s="177">
        <f t="shared" si="30"/>
        <v>12016512.223560629</v>
      </c>
      <c r="K49" s="194">
        <f t="shared" si="31"/>
        <v>27540.420225573602</v>
      </c>
      <c r="L49" s="177">
        <f t="shared" si="2"/>
        <v>12122540.859711602</v>
      </c>
      <c r="M49" s="197">
        <f t="shared" si="4"/>
        <v>0.94855056650834502</v>
      </c>
      <c r="N49" s="149"/>
      <c r="O49" s="150">
        <f t="shared" ref="O49" si="46">L49*$N$13</f>
        <v>11333420.260177413</v>
      </c>
      <c r="P49" s="200">
        <f t="shared" si="6"/>
        <v>-165422.739822587</v>
      </c>
      <c r="Q49" s="177">
        <f t="shared" si="7"/>
        <v>165422.739822587</v>
      </c>
      <c r="R49" s="152">
        <f t="shared" si="3"/>
        <v>-1.4386033431588464E-2</v>
      </c>
      <c r="S49" s="152">
        <f t="shared" si="8"/>
        <v>1.4386033431588464E-2</v>
      </c>
      <c r="T49" s="153">
        <f>SUM($S$3:S49)/A49</f>
        <v>2.7910648098215064E-2</v>
      </c>
      <c r="U49" s="184">
        <f>SUMPRODUCT($P$3:P49,$P$3:P49)/A49</f>
        <v>181989228105.23904</v>
      </c>
      <c r="V49" s="189">
        <f>SUM($Q$3:Q49)/A49</f>
        <v>330606.00187932356</v>
      </c>
      <c r="W49" s="151">
        <f>SUM($P$3:P49)</f>
        <v>1066702.0319887269</v>
      </c>
      <c r="X49" s="154">
        <f t="shared" si="9"/>
        <v>3.2265053445039698</v>
      </c>
      <c r="Y49" s="1"/>
      <c r="Z49" s="1"/>
      <c r="AA49" s="1"/>
      <c r="AB49" s="1"/>
      <c r="AC49" s="1"/>
    </row>
    <row r="50" spans="1:29" ht="16.5" thickBot="1">
      <c r="A50" s="5">
        <v>48</v>
      </c>
      <c r="B50" s="5"/>
      <c r="C50" s="21">
        <v>12</v>
      </c>
      <c r="D50" s="67">
        <v>12468642</v>
      </c>
      <c r="E50" s="1"/>
      <c r="F50" s="1"/>
      <c r="G50" s="1"/>
      <c r="H50" s="1"/>
      <c r="I50" s="1"/>
      <c r="J50" s="178">
        <f t="shared" si="30"/>
        <v>12116232.834342549</v>
      </c>
      <c r="K50" s="195">
        <f t="shared" si="31"/>
        <v>92502.591726284649</v>
      </c>
      <c r="L50" s="178">
        <f t="shared" si="2"/>
        <v>12044052.643786203</v>
      </c>
      <c r="M50" s="198">
        <f t="shared" si="4"/>
        <v>1.0352530305845891</v>
      </c>
      <c r="N50" s="157"/>
      <c r="O50" s="158">
        <f t="shared" ref="O50" si="47">L50*$N$14</f>
        <v>11875127.28216178</v>
      </c>
      <c r="P50" s="201">
        <f t="shared" si="6"/>
        <v>-593514.7178382203</v>
      </c>
      <c r="Q50" s="178">
        <f t="shared" si="7"/>
        <v>593514.7178382203</v>
      </c>
      <c r="R50" s="160">
        <f t="shared" si="3"/>
        <v>-4.7600590171585667E-2</v>
      </c>
      <c r="S50" s="160">
        <f t="shared" si="8"/>
        <v>4.7600590171585667E-2</v>
      </c>
      <c r="T50" s="161">
        <f>SUM($S$3:S50)/A50</f>
        <v>2.8320855224743618E-2</v>
      </c>
      <c r="U50" s="185">
        <f>SUMPRODUCT($P$3:P50,$P$3:P50)/A50</f>
        <v>185536530025.76706</v>
      </c>
      <c r="V50" s="190">
        <f>SUM($Q$3:Q50)/A50</f>
        <v>336083.26679513388</v>
      </c>
      <c r="W50" s="159">
        <f>SUM($P$3:P50)</f>
        <v>473187.31415050663</v>
      </c>
      <c r="X50" s="162">
        <f t="shared" si="9"/>
        <v>1.4079466635241533</v>
      </c>
      <c r="Y50" s="1"/>
      <c r="Z50" s="1"/>
      <c r="AA50" s="1"/>
      <c r="AB50" s="1"/>
      <c r="AC50" s="1"/>
    </row>
    <row r="51" spans="1:29" ht="16.5" thickBot="1">
      <c r="A51" s="3">
        <v>49</v>
      </c>
      <c r="B51" s="3">
        <v>2017</v>
      </c>
      <c r="C51" s="22">
        <v>1</v>
      </c>
      <c r="D51" s="74">
        <v>12616260</v>
      </c>
      <c r="E51" s="1"/>
      <c r="F51" s="1"/>
      <c r="G51" s="1"/>
      <c r="H51" s="1"/>
      <c r="I51" s="1"/>
      <c r="J51" s="179">
        <f t="shared" si="30"/>
        <v>12278014.603637133</v>
      </c>
      <c r="K51" s="196">
        <f t="shared" si="31"/>
        <v>154853.85153775421</v>
      </c>
      <c r="L51" s="179">
        <f t="shared" si="2"/>
        <v>12208735.426068833</v>
      </c>
      <c r="M51" s="199">
        <f t="shared" si="4"/>
        <v>1.033379753079176</v>
      </c>
      <c r="N51" s="163"/>
      <c r="O51" s="164">
        <f t="shared" ref="O51" si="48">L51*$N$3</f>
        <v>11482541.094125269</v>
      </c>
      <c r="P51" s="202">
        <f t="shared" si="6"/>
        <v>-1133718.905874731</v>
      </c>
      <c r="Q51" s="179">
        <f t="shared" si="7"/>
        <v>1133718.905874731</v>
      </c>
      <c r="R51" s="166">
        <f t="shared" si="3"/>
        <v>-8.9861726523924768E-2</v>
      </c>
      <c r="S51" s="166">
        <f t="shared" si="8"/>
        <v>8.9861726523924768E-2</v>
      </c>
      <c r="T51" s="167">
        <f>SUM($S$3:S51)/A51</f>
        <v>2.9576791373706498E-2</v>
      </c>
      <c r="U51" s="186">
        <f>SUMPRODUCT($P$3:P51,$P$3:P51)/A51</f>
        <v>207981061199.48193</v>
      </c>
      <c r="V51" s="191">
        <f>SUM($Q$3:Q51)/A51</f>
        <v>352361.54514369712</v>
      </c>
      <c r="W51" s="165">
        <f>SUM($P$3:P51)</f>
        <v>-660531.59172422439</v>
      </c>
      <c r="X51" s="168">
        <f t="shared" si="9"/>
        <v>-1.8745847860749163</v>
      </c>
      <c r="Y51" s="1"/>
      <c r="Z51" s="1"/>
      <c r="AA51" s="1"/>
      <c r="AB51" s="1"/>
      <c r="AC51" s="1"/>
    </row>
    <row r="52" spans="1:29" ht="16.5" thickBot="1">
      <c r="A52" s="3">
        <v>50</v>
      </c>
      <c r="B52" s="3"/>
      <c r="C52" s="22">
        <v>2</v>
      </c>
      <c r="D52" s="59">
        <v>11010984</v>
      </c>
      <c r="E52" s="1"/>
      <c r="F52" s="1"/>
      <c r="G52" s="1"/>
      <c r="H52" s="1"/>
      <c r="I52" s="1"/>
      <c r="J52" s="177">
        <f t="shared" si="30"/>
        <v>12191148.097795155</v>
      </c>
      <c r="K52" s="194">
        <f t="shared" si="31"/>
        <v>-62694.470104004686</v>
      </c>
      <c r="L52" s="177">
        <f t="shared" si="2"/>
        <v>12432868.455174888</v>
      </c>
      <c r="M52" s="197">
        <f t="shared" si="4"/>
        <v>0.88563504389181713</v>
      </c>
      <c r="N52" s="149"/>
      <c r="O52" s="150">
        <f t="shared" ref="O52" si="49">L52*$N$4</f>
        <v>11742308.183447193</v>
      </c>
      <c r="P52" s="200">
        <f t="shared" si="6"/>
        <v>731324.18344719335</v>
      </c>
      <c r="Q52" s="177">
        <f t="shared" si="7"/>
        <v>731324.18344719335</v>
      </c>
      <c r="R52" s="152">
        <f t="shared" si="3"/>
        <v>6.6417695588985817E-2</v>
      </c>
      <c r="S52" s="152">
        <f t="shared" si="8"/>
        <v>6.6417695588985817E-2</v>
      </c>
      <c r="T52" s="153">
        <f>SUM($S$3:S52)/A52</f>
        <v>3.0313609458012088E-2</v>
      </c>
      <c r="U52" s="184">
        <f>SUMPRODUCT($P$3:P52,$P$3:P52)/A52</f>
        <v>214518141201.38641</v>
      </c>
      <c r="V52" s="189">
        <f>SUM($Q$3:Q52)/A52</f>
        <v>359940.79790976702</v>
      </c>
      <c r="W52" s="151">
        <f>SUM($P$3:P52)</f>
        <v>70792.591722968966</v>
      </c>
      <c r="X52" s="154">
        <f t="shared" si="9"/>
        <v>0.19667843193678713</v>
      </c>
      <c r="Y52" s="1"/>
      <c r="Z52" s="1"/>
      <c r="AA52" s="1"/>
      <c r="AB52" s="1"/>
      <c r="AC52" s="1"/>
    </row>
    <row r="53" spans="1:29" ht="16.5" thickBot="1">
      <c r="A53" s="3">
        <v>51</v>
      </c>
      <c r="B53" s="3"/>
      <c r="C53" s="22">
        <v>3</v>
      </c>
      <c r="D53" s="59">
        <v>12176888</v>
      </c>
      <c r="E53" s="1"/>
      <c r="F53" s="1"/>
      <c r="G53" s="1"/>
      <c r="H53" s="1"/>
      <c r="I53" s="1"/>
      <c r="J53" s="177">
        <f t="shared" si="30"/>
        <v>12136687.470983654</v>
      </c>
      <c r="K53" s="194">
        <f t="shared" si="31"/>
        <v>-55284.011140751041</v>
      </c>
      <c r="L53" s="177">
        <f t="shared" si="2"/>
        <v>12128453.62769115</v>
      </c>
      <c r="M53" s="197">
        <f t="shared" si="4"/>
        <v>1.003993449931512</v>
      </c>
      <c r="N53" s="149"/>
      <c r="O53" s="150">
        <f t="shared" ref="O53" si="50">L53*$N$5</f>
        <v>12456760.959572531</v>
      </c>
      <c r="P53" s="200">
        <f t="shared" si="6"/>
        <v>279872.95957253128</v>
      </c>
      <c r="Q53" s="177">
        <f t="shared" si="7"/>
        <v>279872.95957253128</v>
      </c>
      <c r="R53" s="152">
        <f t="shared" si="3"/>
        <v>2.2983947916128594E-2</v>
      </c>
      <c r="S53" s="152">
        <f t="shared" si="8"/>
        <v>2.2983947916128594E-2</v>
      </c>
      <c r="T53" s="153">
        <f>SUM($S$3:S53)/A53</f>
        <v>3.0169890604249669E-2</v>
      </c>
      <c r="U53" s="184">
        <f>SUMPRODUCT($P$3:P53,$P$3:P53)/A53</f>
        <v>211847763403.31781</v>
      </c>
      <c r="V53" s="189">
        <f>SUM($Q$3:Q53)/A53</f>
        <v>358370.84029531141</v>
      </c>
      <c r="W53" s="151">
        <f>SUM($P$3:P53)</f>
        <v>350665.55129550025</v>
      </c>
      <c r="X53" s="154">
        <f t="shared" si="9"/>
        <v>0.97849911841749815</v>
      </c>
      <c r="Y53" s="1"/>
      <c r="Z53" s="1"/>
      <c r="AA53" s="1"/>
      <c r="AB53" s="1"/>
      <c r="AC53" s="1"/>
    </row>
    <row r="54" spans="1:29" ht="16.5" thickBot="1">
      <c r="A54" s="3">
        <v>52</v>
      </c>
      <c r="B54" s="3"/>
      <c r="C54" s="22">
        <v>4</v>
      </c>
      <c r="D54" s="59">
        <v>12669255</v>
      </c>
      <c r="E54" s="1"/>
      <c r="F54" s="1"/>
      <c r="G54" s="1"/>
      <c r="H54" s="1"/>
      <c r="I54" s="1"/>
      <c r="J54" s="177">
        <f t="shared" si="30"/>
        <v>12181338.221669609</v>
      </c>
      <c r="K54" s="194">
        <f t="shared" si="31"/>
        <v>34657.274503283916</v>
      </c>
      <c r="L54" s="177">
        <f t="shared" si="2"/>
        <v>12081403.459842904</v>
      </c>
      <c r="M54" s="197">
        <f t="shared" si="4"/>
        <v>1.0486575539101102</v>
      </c>
      <c r="N54" s="149"/>
      <c r="O54" s="150">
        <f t="shared" ref="O54" si="51">L54*$N$6</f>
        <v>12437498.129064525</v>
      </c>
      <c r="P54" s="200">
        <f t="shared" si="6"/>
        <v>-231756.87093547545</v>
      </c>
      <c r="Q54" s="177">
        <f t="shared" si="7"/>
        <v>231756.87093547545</v>
      </c>
      <c r="R54" s="152">
        <f t="shared" si="3"/>
        <v>-1.8292857072927764E-2</v>
      </c>
      <c r="S54" s="152">
        <f t="shared" si="8"/>
        <v>1.8292857072927764E-2</v>
      </c>
      <c r="T54" s="153">
        <f>SUM($S$3:S54)/A54</f>
        <v>2.9941486113262708E-2</v>
      </c>
      <c r="U54" s="184">
        <f>SUMPRODUCT($P$3:P54,$P$3:P54)/A54</f>
        <v>208806676553.75021</v>
      </c>
      <c r="V54" s="189">
        <f>SUM($Q$3:Q54)/A54</f>
        <v>355935.95626916079</v>
      </c>
      <c r="W54" s="151">
        <f>SUM($P$3:P54)</f>
        <v>118908.68036002479</v>
      </c>
      <c r="X54" s="154">
        <f t="shared" si="9"/>
        <v>0.3340732462277719</v>
      </c>
      <c r="Y54" s="1"/>
      <c r="Z54" s="1"/>
      <c r="AA54" s="1"/>
      <c r="AB54" s="1"/>
      <c r="AC54" s="1"/>
    </row>
    <row r="55" spans="1:29" ht="16.5" thickBot="1">
      <c r="A55" s="3">
        <v>53</v>
      </c>
      <c r="B55" s="3"/>
      <c r="C55" s="22">
        <v>5</v>
      </c>
      <c r="D55" s="59">
        <v>12734493</v>
      </c>
      <c r="E55" s="1"/>
      <c r="F55" s="1"/>
      <c r="G55" s="1"/>
      <c r="H55" s="1"/>
      <c r="I55" s="1"/>
      <c r="J55" s="177">
        <f t="shared" si="30"/>
        <v>12304140.0718235</v>
      </c>
      <c r="K55" s="194">
        <f t="shared" si="31"/>
        <v>113987.39258883063</v>
      </c>
      <c r="L55" s="177">
        <f t="shared" si="2"/>
        <v>12215995.496172892</v>
      </c>
      <c r="M55" s="197">
        <f t="shared" si="4"/>
        <v>1.0424441466100365</v>
      </c>
      <c r="N55" s="149"/>
      <c r="O55" s="150">
        <f t="shared" ref="O55" si="52">L55*$N$7</f>
        <v>12328815.847638395</v>
      </c>
      <c r="P55" s="200">
        <f t="shared" si="6"/>
        <v>-405677.15236160532</v>
      </c>
      <c r="Q55" s="177">
        <f t="shared" si="7"/>
        <v>405677.15236160532</v>
      </c>
      <c r="R55" s="152">
        <f t="shared" si="3"/>
        <v>-3.1856560945269299E-2</v>
      </c>
      <c r="S55" s="152">
        <f t="shared" si="8"/>
        <v>3.1856560945269299E-2</v>
      </c>
      <c r="T55" s="153">
        <f>SUM($S$3:S55)/A55</f>
        <v>2.9977619600659058E-2</v>
      </c>
      <c r="U55" s="184">
        <f>SUMPRODUCT($P$3:P55,$P$3:P55)/A55</f>
        <v>207972096844.21194</v>
      </c>
      <c r="V55" s="189">
        <f>SUM($Q$3:Q55)/A55</f>
        <v>356874.46940298047</v>
      </c>
      <c r="W55" s="151">
        <f>SUM($P$3:P55)</f>
        <v>-286768.47200158052</v>
      </c>
      <c r="X55" s="154">
        <f t="shared" si="9"/>
        <v>-0.80355558211075984</v>
      </c>
      <c r="Y55" s="1"/>
      <c r="Z55" s="1"/>
      <c r="AA55" s="1"/>
      <c r="AB55" s="1"/>
      <c r="AC55" s="1"/>
    </row>
    <row r="56" spans="1:29" ht="16.5" thickBot="1">
      <c r="A56" s="3">
        <v>54</v>
      </c>
      <c r="B56" s="3"/>
      <c r="C56" s="22">
        <v>6</v>
      </c>
      <c r="D56" s="65">
        <v>12719450</v>
      </c>
      <c r="E56" s="1"/>
      <c r="F56" s="1"/>
      <c r="G56" s="1"/>
      <c r="H56" s="1"/>
      <c r="I56" s="1"/>
      <c r="J56" s="177">
        <f t="shared" si="30"/>
        <v>12469352.295462234</v>
      </c>
      <c r="K56" s="194">
        <f t="shared" si="31"/>
        <v>160089.74053374352</v>
      </c>
      <c r="L56" s="177">
        <f t="shared" si="2"/>
        <v>12418127.464412332</v>
      </c>
      <c r="M56" s="197">
        <f t="shared" si="4"/>
        <v>1.0242647320581297</v>
      </c>
      <c r="N56" s="149"/>
      <c r="O56" s="150">
        <f t="shared" ref="O56" si="53">L56*$N$8</f>
        <v>12950972.917561283</v>
      </c>
      <c r="P56" s="200">
        <f t="shared" si="6"/>
        <v>231522.91756128334</v>
      </c>
      <c r="Q56" s="177">
        <f t="shared" si="7"/>
        <v>231522.91756128334</v>
      </c>
      <c r="R56" s="152">
        <f t="shared" si="3"/>
        <v>1.8202274277683651E-2</v>
      </c>
      <c r="S56" s="152">
        <f t="shared" si="8"/>
        <v>1.8202274277683651E-2</v>
      </c>
      <c r="T56" s="153">
        <f>SUM($S$3:S56)/A56</f>
        <v>2.9759557650233588E-2</v>
      </c>
      <c r="U56" s="184">
        <f>SUMPRODUCT($P$3:P56,$P$3:P56)/A56</f>
        <v>205113407298.13556</v>
      </c>
      <c r="V56" s="189">
        <f>SUM($Q$3:Q56)/A56</f>
        <v>354553.14436887496</v>
      </c>
      <c r="W56" s="151">
        <f>SUM($P$3:P56)</f>
        <v>-55245.554440297186</v>
      </c>
      <c r="X56" s="154">
        <f t="shared" si="9"/>
        <v>-0.15581741501302282</v>
      </c>
      <c r="Y56" s="1"/>
      <c r="Z56" s="1"/>
      <c r="AA56" s="1"/>
      <c r="AB56" s="1"/>
      <c r="AC56" s="1"/>
    </row>
    <row r="57" spans="1:29" ht="16.5" thickBot="1">
      <c r="A57" s="3">
        <v>55</v>
      </c>
      <c r="B57" s="3"/>
      <c r="C57" s="22">
        <v>7</v>
      </c>
      <c r="D57" s="66">
        <v>14264345</v>
      </c>
      <c r="E57" s="1"/>
      <c r="F57" s="1"/>
      <c r="G57" s="1"/>
      <c r="H57" s="1"/>
      <c r="I57" s="1"/>
      <c r="J57" s="177">
        <f t="shared" si="30"/>
        <v>12907375.53987666</v>
      </c>
      <c r="K57" s="194">
        <f t="shared" si="31"/>
        <v>410229.89402635815</v>
      </c>
      <c r="L57" s="177">
        <f t="shared" si="2"/>
        <v>12629442.035995977</v>
      </c>
      <c r="M57" s="197">
        <f t="shared" si="4"/>
        <v>1.1294517176090821</v>
      </c>
      <c r="N57" s="149"/>
      <c r="O57" s="150">
        <f t="shared" ref="O57" si="54">L57*$N$9</f>
        <v>14616892.620289933</v>
      </c>
      <c r="P57" s="200">
        <f t="shared" si="6"/>
        <v>352547.62028993294</v>
      </c>
      <c r="Q57" s="177">
        <f t="shared" si="7"/>
        <v>352547.62028993294</v>
      </c>
      <c r="R57" s="152">
        <f t="shared" si="3"/>
        <v>2.4715303807495748E-2</v>
      </c>
      <c r="S57" s="152">
        <f t="shared" si="8"/>
        <v>2.4715303807495748E-2</v>
      </c>
      <c r="T57" s="153">
        <f>SUM($S$3:S57)/A57</f>
        <v>2.9667843944001987E-2</v>
      </c>
      <c r="U57" s="184">
        <f>SUMPRODUCT($P$3:P57,$P$3:P57)/A57</f>
        <v>203643887612.20752</v>
      </c>
      <c r="V57" s="189">
        <f>SUM($Q$3:Q57)/A57</f>
        <v>354516.68029471237</v>
      </c>
      <c r="W57" s="151">
        <f>SUM($P$3:P57)</f>
        <v>297302.06584963575</v>
      </c>
      <c r="X57" s="154">
        <f t="shared" si="9"/>
        <v>0.83861234851484656</v>
      </c>
      <c r="Y57" s="1"/>
      <c r="Z57" s="1"/>
      <c r="AA57" s="1"/>
      <c r="AB57" s="1"/>
      <c r="AC57" s="1"/>
    </row>
    <row r="58" spans="1:29" ht="16.5" thickBot="1">
      <c r="A58" s="3">
        <v>56</v>
      </c>
      <c r="B58" s="3"/>
      <c r="C58" s="22">
        <v>8</v>
      </c>
      <c r="D58" s="66">
        <v>13904466</v>
      </c>
      <c r="E58" s="1"/>
      <c r="F58" s="1"/>
      <c r="G58" s="1"/>
      <c r="H58" s="1"/>
      <c r="I58" s="1"/>
      <c r="J58" s="177">
        <f t="shared" si="30"/>
        <v>13417371.730139505</v>
      </c>
      <c r="K58" s="194">
        <f t="shared" si="31"/>
        <v>500019.56063919608</v>
      </c>
      <c r="L58" s="177">
        <f t="shared" si="2"/>
        <v>13317605.433903018</v>
      </c>
      <c r="M58" s="197">
        <f t="shared" si="4"/>
        <v>1.0440665229954174</v>
      </c>
      <c r="N58" s="149"/>
      <c r="O58" s="150">
        <f t="shared" ref="O58" si="55">L58*$N$10</f>
        <v>14381058.410883546</v>
      </c>
      <c r="P58" s="200">
        <f t="shared" si="6"/>
        <v>476592.41088354588</v>
      </c>
      <c r="Q58" s="177">
        <f t="shared" si="7"/>
        <v>476592.41088354588</v>
      </c>
      <c r="R58" s="152">
        <f t="shared" si="3"/>
        <v>3.4276211030581531E-2</v>
      </c>
      <c r="S58" s="152">
        <f t="shared" si="8"/>
        <v>3.4276211030581531E-2</v>
      </c>
      <c r="T58" s="153">
        <f>SUM($S$3:S58)/A58</f>
        <v>2.9750136213405193E-2</v>
      </c>
      <c r="U58" s="184">
        <f>SUMPRODUCT($P$3:P58,$P$3:P58)/A58</f>
        <v>204063466871.12866</v>
      </c>
      <c r="V58" s="189">
        <f>SUM($Q$3:Q58)/A58</f>
        <v>356696.60405522725</v>
      </c>
      <c r="W58" s="151">
        <f>SUM($P$3:P58)</f>
        <v>773894.47673318163</v>
      </c>
      <c r="X58" s="154">
        <f t="shared" si="9"/>
        <v>2.1696154881624827</v>
      </c>
      <c r="Y58" s="1"/>
      <c r="Z58" s="1"/>
      <c r="AA58" s="1"/>
      <c r="AB58" s="1"/>
      <c r="AC58" s="1"/>
    </row>
    <row r="59" spans="1:29" ht="16.5" thickBot="1">
      <c r="A59" s="3">
        <v>57</v>
      </c>
      <c r="B59" s="3"/>
      <c r="C59" s="22">
        <v>9</v>
      </c>
      <c r="D59" s="59">
        <v>12387598</v>
      </c>
      <c r="E59" s="1"/>
      <c r="F59" s="1"/>
      <c r="G59" s="1"/>
      <c r="H59" s="1"/>
      <c r="I59" s="1"/>
      <c r="J59" s="177">
        <f t="shared" si="30"/>
        <v>13657326.431346321</v>
      </c>
      <c r="K59" s="194">
        <f t="shared" si="31"/>
        <v>265961.18715005432</v>
      </c>
      <c r="L59" s="177">
        <f t="shared" si="2"/>
        <v>13917391.2907787</v>
      </c>
      <c r="M59" s="197">
        <f t="shared" si="4"/>
        <v>0.89008045697527371</v>
      </c>
      <c r="N59" s="149"/>
      <c r="O59" s="150">
        <f t="shared" ref="O59" si="56">L59*$N$11</f>
        <v>12770578.559855787</v>
      </c>
      <c r="P59" s="200">
        <f t="shared" si="6"/>
        <v>382980.55985578708</v>
      </c>
      <c r="Q59" s="177">
        <f t="shared" si="7"/>
        <v>382980.55985578708</v>
      </c>
      <c r="R59" s="152">
        <f t="shared" si="3"/>
        <v>3.0916450457609868E-2</v>
      </c>
      <c r="S59" s="152">
        <f t="shared" si="8"/>
        <v>3.0916450457609868E-2</v>
      </c>
      <c r="T59" s="153">
        <f>SUM($S$3:S59)/A59</f>
        <v>2.9770597866812291E-2</v>
      </c>
      <c r="U59" s="184">
        <f>SUMPRODUCT($P$3:P59,$P$3:P59)/A59</f>
        <v>203056636035.27466</v>
      </c>
      <c r="V59" s="189">
        <f>SUM($Q$3:Q59)/A59</f>
        <v>357157.72608681599</v>
      </c>
      <c r="W59" s="151">
        <f>SUM($P$3:P59)</f>
        <v>1156875.0365889687</v>
      </c>
      <c r="X59" s="154">
        <f t="shared" si="9"/>
        <v>3.2391152482244263</v>
      </c>
      <c r="Y59" s="1"/>
      <c r="Z59" s="1"/>
      <c r="AA59" s="1"/>
      <c r="AB59" s="1"/>
      <c r="AC59" s="1"/>
    </row>
    <row r="60" spans="1:29" ht="16.5" thickBot="1">
      <c r="A60" s="3">
        <v>58</v>
      </c>
      <c r="B60" s="3"/>
      <c r="C60" s="22">
        <v>10</v>
      </c>
      <c r="D60" s="59">
        <v>14054891</v>
      </c>
      <c r="E60" s="1"/>
      <c r="F60" s="1"/>
      <c r="G60" s="1"/>
      <c r="H60" s="1"/>
      <c r="I60" s="1"/>
      <c r="J60" s="177">
        <f t="shared" si="30"/>
        <v>13945660.193351991</v>
      </c>
      <c r="K60" s="194">
        <f t="shared" si="31"/>
        <v>286096.5045201084</v>
      </c>
      <c r="L60" s="177">
        <f t="shared" si="2"/>
        <v>13923287.618496375</v>
      </c>
      <c r="M60" s="197">
        <f t="shared" si="4"/>
        <v>1.0094520335361596</v>
      </c>
      <c r="N60" s="149"/>
      <c r="O60" s="150">
        <f t="shared" ref="O60" si="57">L60*$N$12</f>
        <v>13540109.996948849</v>
      </c>
      <c r="P60" s="200">
        <f t="shared" si="6"/>
        <v>-514781.00305115059</v>
      </c>
      <c r="Q60" s="177">
        <f t="shared" si="7"/>
        <v>514781.00305115059</v>
      </c>
      <c r="R60" s="152">
        <f t="shared" si="3"/>
        <v>-3.662646711747182E-2</v>
      </c>
      <c r="S60" s="152">
        <f t="shared" si="8"/>
        <v>3.662646711747182E-2</v>
      </c>
      <c r="T60" s="153">
        <f>SUM($S$3:S60)/A60</f>
        <v>2.9888802509065043E-2</v>
      </c>
      <c r="U60" s="184">
        <f>SUMPRODUCT($P$3:P60,$P$3:P60)/A60</f>
        <v>204124616122.63803</v>
      </c>
      <c r="V60" s="189">
        <f>SUM($Q$3:Q60)/A60</f>
        <v>359875.36879309762</v>
      </c>
      <c r="W60" s="151">
        <f>SUM($P$3:P60)</f>
        <v>642094.03353781812</v>
      </c>
      <c r="X60" s="154">
        <f t="shared" si="9"/>
        <v>1.7842122279476589</v>
      </c>
      <c r="Y60" s="1"/>
      <c r="Z60" s="1"/>
      <c r="AA60" s="1"/>
      <c r="AB60" s="1"/>
      <c r="AC60" s="1"/>
    </row>
    <row r="61" spans="1:29" ht="16.5" thickBot="1">
      <c r="A61" s="3">
        <v>59</v>
      </c>
      <c r="B61" s="3"/>
      <c r="C61" s="22">
        <v>11</v>
      </c>
      <c r="D61" s="66">
        <v>13406607</v>
      </c>
      <c r="E61" s="1"/>
      <c r="F61" s="1"/>
      <c r="G61" s="1"/>
      <c r="H61" s="1"/>
      <c r="I61" s="1"/>
      <c r="J61" s="177">
        <f t="shared" si="30"/>
        <v>14091481.249233842</v>
      </c>
      <c r="K61" s="194">
        <f t="shared" si="31"/>
        <v>159848.6007456762</v>
      </c>
      <c r="L61" s="177">
        <f t="shared" si="2"/>
        <v>14231756.6978721</v>
      </c>
      <c r="M61" s="197">
        <f t="shared" si="4"/>
        <v>0.94202053088811766</v>
      </c>
      <c r="N61" s="149"/>
      <c r="O61" s="150">
        <f t="shared" ref="O61" si="58">L61*$N$13</f>
        <v>13305336.031790987</v>
      </c>
      <c r="P61" s="200">
        <f t="shared" si="6"/>
        <v>-101270.96820901334</v>
      </c>
      <c r="Q61" s="177">
        <f t="shared" si="7"/>
        <v>101270.96820901334</v>
      </c>
      <c r="R61" s="152">
        <f t="shared" si="3"/>
        <v>-7.5538104614398961E-3</v>
      </c>
      <c r="S61" s="152">
        <f t="shared" si="8"/>
        <v>7.5538104614398961E-3</v>
      </c>
      <c r="T61" s="153">
        <f>SUM($S$3:S61)/A61</f>
        <v>2.9510243321817158E-2</v>
      </c>
      <c r="U61" s="184">
        <f>SUMPRODUCT($P$3:P61,$P$3:P61)/A61</f>
        <v>200838704137.5423</v>
      </c>
      <c r="V61" s="189">
        <f>SUM($Q$3:Q61)/A61</f>
        <v>355492.24335946905</v>
      </c>
      <c r="W61" s="151">
        <f>SUM($P$3:P61)</f>
        <v>540823.06532880478</v>
      </c>
      <c r="X61" s="154">
        <f t="shared" si="9"/>
        <v>1.5213357687299287</v>
      </c>
      <c r="Y61" s="1"/>
      <c r="Z61" s="1"/>
      <c r="AA61" s="1"/>
      <c r="AB61" s="1"/>
      <c r="AC61" s="1"/>
    </row>
    <row r="62" spans="1:29" ht="16.5" thickBot="1">
      <c r="A62" s="5">
        <v>60</v>
      </c>
      <c r="B62" s="5"/>
      <c r="C62" s="21">
        <v>12</v>
      </c>
      <c r="D62" s="67">
        <v>14191727</v>
      </c>
      <c r="E62" s="1"/>
      <c r="F62" s="1"/>
      <c r="G62" s="1"/>
      <c r="H62" s="1"/>
      <c r="I62" s="1"/>
      <c r="J62" s="178">
        <f t="shared" si="30"/>
        <v>14241197.365482999</v>
      </c>
      <c r="K62" s="195">
        <f t="shared" si="31"/>
        <v>150729.36469880902</v>
      </c>
      <c r="L62" s="178">
        <f t="shared" si="2"/>
        <v>14251329.849979518</v>
      </c>
      <c r="M62" s="198">
        <f t="shared" si="4"/>
        <v>0.99581773416186814</v>
      </c>
      <c r="N62" s="157"/>
      <c r="O62" s="158">
        <f t="shared" ref="O62" si="59">L62*$N$14</f>
        <v>14051446.046766588</v>
      </c>
      <c r="P62" s="201">
        <f t="shared" si="6"/>
        <v>-140280.95323341154</v>
      </c>
      <c r="Q62" s="178">
        <f t="shared" si="7"/>
        <v>140280.95323341154</v>
      </c>
      <c r="R62" s="160">
        <f t="shared" si="3"/>
        <v>-9.8846992500216165E-3</v>
      </c>
      <c r="S62" s="160">
        <f t="shared" si="8"/>
        <v>9.8846992500216165E-3</v>
      </c>
      <c r="T62" s="161">
        <f>SUM($S$3:S62)/A62</f>
        <v>2.9183150920620567E-2</v>
      </c>
      <c r="U62" s="185">
        <f>SUMPRODUCT($P$3:P62,$P$3:P62)/A62</f>
        <v>197819371499.25116</v>
      </c>
      <c r="V62" s="190">
        <f>SUM($Q$3:Q62)/A62</f>
        <v>351905.38852403476</v>
      </c>
      <c r="W62" s="159">
        <f>SUM($P$3:P62)</f>
        <v>400542.11209539324</v>
      </c>
      <c r="X62" s="162">
        <f t="shared" si="9"/>
        <v>1.1382096584975614</v>
      </c>
      <c r="Y62" s="1"/>
      <c r="Z62" s="1"/>
      <c r="AA62" s="1"/>
      <c r="AB62" s="1"/>
      <c r="AC62" s="1"/>
    </row>
    <row r="63" spans="1:29" ht="16.5" thickBot="1">
      <c r="A63" s="3">
        <v>61</v>
      </c>
      <c r="B63" s="3">
        <v>2018</v>
      </c>
      <c r="C63" s="22">
        <v>1</v>
      </c>
      <c r="D63" s="74">
        <v>12672470</v>
      </c>
      <c r="E63" s="1"/>
      <c r="F63" s="1"/>
      <c r="G63" s="1"/>
      <c r="H63" s="1"/>
      <c r="I63" s="1"/>
      <c r="J63" s="179">
        <f t="shared" si="30"/>
        <v>14099619.0860509</v>
      </c>
      <c r="K63" s="196">
        <f t="shared" si="31"/>
        <v>-112347.5150190085</v>
      </c>
      <c r="L63" s="179">
        <f t="shared" si="2"/>
        <v>14391926.730181808</v>
      </c>
      <c r="M63" s="199">
        <f t="shared" si="4"/>
        <v>0.88052630044482683</v>
      </c>
      <c r="N63" s="163"/>
      <c r="O63" s="164">
        <f t="shared" ref="O63" si="60">L63*$N$3</f>
        <v>13535872.826770257</v>
      </c>
      <c r="P63" s="202">
        <f t="shared" si="6"/>
        <v>863402.8267702572</v>
      </c>
      <c r="Q63" s="179">
        <f t="shared" si="7"/>
        <v>863402.8267702572</v>
      </c>
      <c r="R63" s="166">
        <f t="shared" si="3"/>
        <v>6.8132165771176201E-2</v>
      </c>
      <c r="S63" s="166">
        <f t="shared" si="8"/>
        <v>6.8132165771176201E-2</v>
      </c>
      <c r="T63" s="167">
        <f>SUM($S$3:S63)/A63</f>
        <v>2.9821659360793611E-2</v>
      </c>
      <c r="U63" s="186">
        <f>SUMPRODUCT($P$3:P63,$P$3:P63)/A63</f>
        <v>206797159528.35968</v>
      </c>
      <c r="V63" s="191">
        <f>SUM($Q$3:Q63)/A63</f>
        <v>360290.59242971049</v>
      </c>
      <c r="W63" s="165">
        <f>SUM($P$3:P63)</f>
        <v>1263944.9388656504</v>
      </c>
      <c r="X63" s="168">
        <f t="shared" si="9"/>
        <v>3.5081263996984182</v>
      </c>
      <c r="Y63" s="1"/>
      <c r="Z63" s="1"/>
      <c r="AA63" s="1"/>
      <c r="AB63" s="1"/>
      <c r="AC63" s="1"/>
    </row>
    <row r="64" spans="1:29" ht="16.5" thickBot="1">
      <c r="A64" s="3">
        <v>62</v>
      </c>
      <c r="B64" s="3"/>
      <c r="C64" s="22">
        <v>2</v>
      </c>
      <c r="D64" s="59">
        <v>13134569</v>
      </c>
      <c r="E64" s="1"/>
      <c r="F64" s="1"/>
      <c r="G64" s="1"/>
      <c r="H64" s="1"/>
      <c r="I64" s="1"/>
      <c r="J64" s="177">
        <f t="shared" si="30"/>
        <v>13842312.13395647</v>
      </c>
      <c r="K64" s="194">
        <f t="shared" si="31"/>
        <v>-242811.00838688793</v>
      </c>
      <c r="L64" s="177">
        <f t="shared" si="2"/>
        <v>13987271.571031891</v>
      </c>
      <c r="M64" s="197">
        <f t="shared" si="4"/>
        <v>0.93903724777905462</v>
      </c>
      <c r="N64" s="149"/>
      <c r="O64" s="150">
        <f t="shared" ref="O64" si="61">L64*$N$4</f>
        <v>13210374.904615341</v>
      </c>
      <c r="P64" s="200">
        <f t="shared" si="6"/>
        <v>75805.904615340754</v>
      </c>
      <c r="Q64" s="177">
        <f t="shared" si="7"/>
        <v>75805.904615340754</v>
      </c>
      <c r="R64" s="152">
        <f t="shared" si="3"/>
        <v>5.7714801768783391E-3</v>
      </c>
      <c r="S64" s="152">
        <f t="shared" si="8"/>
        <v>5.7714801768783391E-3</v>
      </c>
      <c r="T64" s="153">
        <f>SUM($S$3:S64)/A64</f>
        <v>2.9433753244924008E-2</v>
      </c>
      <c r="U64" s="184">
        <f>SUMPRODUCT($P$3:P64,$P$3:P64)/A64</f>
        <v>203554407522.65311</v>
      </c>
      <c r="V64" s="189">
        <f>SUM($Q$3:Q64)/A64</f>
        <v>355702.12972302712</v>
      </c>
      <c r="W64" s="151">
        <f>SUM($P$3:P64)</f>
        <v>1339750.8434809912</v>
      </c>
      <c r="X64" s="154">
        <f t="shared" si="9"/>
        <v>3.7664965473336034</v>
      </c>
      <c r="Y64" s="1"/>
      <c r="Z64" s="1"/>
      <c r="AA64" s="1"/>
      <c r="AB64" s="1"/>
      <c r="AC64" s="1"/>
    </row>
    <row r="65" spans="1:29" ht="16.5" thickBot="1">
      <c r="A65" s="3">
        <v>63</v>
      </c>
      <c r="B65" s="3"/>
      <c r="C65" s="22">
        <v>3</v>
      </c>
      <c r="D65" s="59">
        <v>13847806</v>
      </c>
      <c r="E65" s="1"/>
      <c r="F65" s="1"/>
      <c r="G65" s="1"/>
      <c r="H65" s="1"/>
      <c r="I65" s="1"/>
      <c r="J65" s="177">
        <f t="shared" si="30"/>
        <v>13641712.954222752</v>
      </c>
      <c r="K65" s="194">
        <f t="shared" si="31"/>
        <v>-204820.36259903482</v>
      </c>
      <c r="L65" s="177">
        <f t="shared" si="2"/>
        <v>13599501.125569582</v>
      </c>
      <c r="M65" s="197">
        <f t="shared" si="4"/>
        <v>1.0182583811080803</v>
      </c>
      <c r="N65" s="149"/>
      <c r="O65" s="150">
        <f t="shared" ref="O65" si="62">L65*$N$5</f>
        <v>13967628.511509346</v>
      </c>
      <c r="P65" s="200">
        <f t="shared" si="6"/>
        <v>119822.51150934584</v>
      </c>
      <c r="Q65" s="177">
        <f t="shared" si="7"/>
        <v>119822.51150934584</v>
      </c>
      <c r="R65" s="152">
        <f t="shared" si="3"/>
        <v>8.6528155802692384E-3</v>
      </c>
      <c r="S65" s="152">
        <f t="shared" si="8"/>
        <v>8.6528155802692384E-3</v>
      </c>
      <c r="T65" s="153">
        <f>SUM($S$3:S65)/A65</f>
        <v>2.9103897091516787E-2</v>
      </c>
      <c r="U65" s="184">
        <f>SUMPRODUCT($P$3:P65,$P$3:P65)/A65</f>
        <v>200551280962.99841</v>
      </c>
      <c r="V65" s="189">
        <f>SUM($Q$3:Q65)/A65</f>
        <v>351958.00879900041</v>
      </c>
      <c r="W65" s="151">
        <f>SUM($P$3:P65)</f>
        <v>1459573.354990337</v>
      </c>
      <c r="X65" s="154">
        <f t="shared" si="9"/>
        <v>4.14700992306126</v>
      </c>
      <c r="Y65" s="1"/>
      <c r="Z65" s="1"/>
      <c r="AA65" s="1"/>
      <c r="AB65" s="1"/>
      <c r="AC65" s="1"/>
    </row>
    <row r="66" spans="1:29" ht="16.5" thickBot="1">
      <c r="A66" s="3">
        <v>64</v>
      </c>
      <c r="B66" s="3"/>
      <c r="C66" s="22">
        <v>4</v>
      </c>
      <c r="D66" s="59">
        <v>14058611</v>
      </c>
      <c r="E66" s="1"/>
      <c r="F66" s="1"/>
      <c r="G66" s="1"/>
      <c r="H66" s="1"/>
      <c r="I66" s="1"/>
      <c r="J66" s="177">
        <f t="shared" si="30"/>
        <v>13542584.721047685</v>
      </c>
      <c r="K66" s="194">
        <f t="shared" si="31"/>
        <v>-109697.44611746399</v>
      </c>
      <c r="L66" s="177">
        <f t="shared" si="2"/>
        <v>13436892.591623716</v>
      </c>
      <c r="M66" s="197">
        <f t="shared" si="4"/>
        <v>1.0462695079339885</v>
      </c>
      <c r="N66" s="149"/>
      <c r="O66" s="150">
        <f t="shared" ref="O66" si="63">L66*$N$6</f>
        <v>13832939.775933454</v>
      </c>
      <c r="P66" s="200">
        <f t="shared" si="6"/>
        <v>-225671.22406654619</v>
      </c>
      <c r="Q66" s="177">
        <f t="shared" si="7"/>
        <v>225671.22406654619</v>
      </c>
      <c r="R66" s="152">
        <f t="shared" si="3"/>
        <v>-1.6052170734829081E-2</v>
      </c>
      <c r="S66" s="152">
        <f t="shared" si="8"/>
        <v>1.6052170734829081E-2</v>
      </c>
      <c r="T66" s="153">
        <f>SUM($S$3:S66)/A66</f>
        <v>2.8899963867193543E-2</v>
      </c>
      <c r="U66" s="184">
        <f>SUMPRODUCT($P$3:P66,$P$3:P66)/A66</f>
        <v>198213409406.88428</v>
      </c>
      <c r="V66" s="189">
        <f>SUM($Q$3:Q66)/A66</f>
        <v>349984.77778755582</v>
      </c>
      <c r="W66" s="151">
        <f>SUM($P$3:P66)</f>
        <v>1233902.1309237909</v>
      </c>
      <c r="X66" s="154">
        <f t="shared" si="9"/>
        <v>3.5255879947806803</v>
      </c>
      <c r="Y66" s="1"/>
      <c r="Z66" s="1"/>
      <c r="AA66" s="1"/>
      <c r="AB66" s="1"/>
      <c r="AC66" s="1"/>
    </row>
    <row r="67" spans="1:29" ht="16.5" thickBot="1">
      <c r="A67" s="3">
        <v>65</v>
      </c>
      <c r="B67" s="3"/>
      <c r="C67" s="22">
        <v>5</v>
      </c>
      <c r="D67" s="59">
        <v>13209492</v>
      </c>
      <c r="E67" s="1"/>
      <c r="F67" s="1"/>
      <c r="G67" s="1"/>
      <c r="H67" s="1"/>
      <c r="I67" s="1"/>
      <c r="J67" s="177">
        <f t="shared" ref="J67:J74" si="64">$AA$11*D67+(1-$AA$11)*L67</f>
        <v>13394910.078192083</v>
      </c>
      <c r="K67" s="194">
        <f t="shared" ref="K67:K74" si="65">$AA$12*(J67-J66)+(1-$AA$12)*K66</f>
        <v>-143876.92318178766</v>
      </c>
      <c r="L67" s="177">
        <f t="shared" ref="L67:L74" si="66">K66+J66</f>
        <v>13432887.27493022</v>
      </c>
      <c r="M67" s="197">
        <f t="shared" si="4"/>
        <v>0.98336952656878596</v>
      </c>
      <c r="N67" s="149"/>
      <c r="O67" s="150">
        <f t="shared" ref="O67" si="67">L67*$N$7</f>
        <v>13556946.183107527</v>
      </c>
      <c r="P67" s="200">
        <f t="shared" si="6"/>
        <v>347454.18310752697</v>
      </c>
      <c r="Q67" s="177">
        <f t="shared" si="7"/>
        <v>347454.18310752697</v>
      </c>
      <c r="R67" s="152">
        <f t="shared" ref="R67:R74" si="68">P67/D67</f>
        <v>2.630337208331153E-2</v>
      </c>
      <c r="S67" s="152">
        <f t="shared" si="8"/>
        <v>2.630337208331153E-2</v>
      </c>
      <c r="T67" s="153">
        <f>SUM($S$3:S67)/A67</f>
        <v>2.8860016301287664E-2</v>
      </c>
      <c r="U67" s="184">
        <f>SUMPRODUCT($P$3:P67,$P$3:P67)/A67</f>
        <v>197021270944.60788</v>
      </c>
      <c r="V67" s="189">
        <f>SUM($Q$3:Q67)/A67</f>
        <v>349945.8455617092</v>
      </c>
      <c r="W67" s="151">
        <f>SUM($P$3:P67)</f>
        <v>1581356.3140313178</v>
      </c>
      <c r="X67" s="154">
        <f t="shared" si="9"/>
        <v>4.5188600867458009</v>
      </c>
      <c r="Y67" s="1"/>
      <c r="Z67" s="1"/>
      <c r="AA67" s="1"/>
      <c r="AB67" s="1"/>
      <c r="AC67" s="1"/>
    </row>
    <row r="68" spans="1:29" ht="16.5" thickBot="1">
      <c r="A68" s="3">
        <v>66</v>
      </c>
      <c r="B68" s="3"/>
      <c r="C68" s="22">
        <v>6</v>
      </c>
      <c r="D68" s="65">
        <v>14077976</v>
      </c>
      <c r="E68" s="1"/>
      <c r="F68" s="1"/>
      <c r="G68" s="1"/>
      <c r="H68" s="1"/>
      <c r="I68" s="1"/>
      <c r="J68" s="177">
        <f t="shared" si="64"/>
        <v>13391613.438658545</v>
      </c>
      <c r="K68" s="194">
        <f t="shared" si="65"/>
        <v>-17354.667898363296</v>
      </c>
      <c r="L68" s="177">
        <f t="shared" si="66"/>
        <v>13251033.155010296</v>
      </c>
      <c r="M68" s="197">
        <f t="shared" ref="M68:M74" si="69">D68/L68</f>
        <v>1.0624059147174523</v>
      </c>
      <c r="N68" s="149"/>
      <c r="O68" s="150">
        <f t="shared" ref="O68" si="70">L68*$N$8</f>
        <v>13819617.49161079</v>
      </c>
      <c r="P68" s="200">
        <f t="shared" ref="P68:P74" si="71">O68-D68</f>
        <v>-258358.50838921033</v>
      </c>
      <c r="Q68" s="177">
        <f t="shared" ref="Q68:Q74" si="72">ABS(P68)</f>
        <v>258358.50838921033</v>
      </c>
      <c r="R68" s="152">
        <f t="shared" si="68"/>
        <v>-1.8351963974736873E-2</v>
      </c>
      <c r="S68" s="152">
        <f t="shared" ref="S68:S74" si="73">ABS(R68)</f>
        <v>1.8351963974736873E-2</v>
      </c>
      <c r="T68" s="153">
        <f>SUM($S$3:S68)/A68</f>
        <v>2.8700803387249018E-2</v>
      </c>
      <c r="U68" s="184">
        <f>SUMPRODUCT($P$3:P68,$P$3:P68)/A68</f>
        <v>195047450458.43347</v>
      </c>
      <c r="V68" s="189">
        <f>SUM($Q$3:Q68)/A68</f>
        <v>348558.1586348532</v>
      </c>
      <c r="W68" s="151">
        <f>SUM($P$3:P68)</f>
        <v>1322997.8056421075</v>
      </c>
      <c r="X68" s="154">
        <f t="shared" ref="X68:X74" si="74">W68/V68</f>
        <v>3.7956300056888632</v>
      </c>
      <c r="Y68" s="1"/>
      <c r="Z68" s="1"/>
      <c r="AA68" s="1"/>
      <c r="AB68" s="1"/>
      <c r="AC68" s="1"/>
    </row>
    <row r="69" spans="1:29" ht="16.5" thickBot="1">
      <c r="A69" s="3">
        <v>67</v>
      </c>
      <c r="B69" s="3"/>
      <c r="C69" s="22">
        <v>7</v>
      </c>
      <c r="D69" s="66">
        <v>15793567</v>
      </c>
      <c r="E69" s="1"/>
      <c r="F69" s="1"/>
      <c r="G69" s="1"/>
      <c r="H69" s="1"/>
      <c r="I69" s="1"/>
      <c r="J69" s="177">
        <f t="shared" si="64"/>
        <v>13785541.169730952</v>
      </c>
      <c r="K69" s="194">
        <f t="shared" si="65"/>
        <v>352799.49117533013</v>
      </c>
      <c r="L69" s="177">
        <f t="shared" si="66"/>
        <v>13374258.770760182</v>
      </c>
      <c r="M69" s="197">
        <f t="shared" si="69"/>
        <v>1.1808928831651659</v>
      </c>
      <c r="N69" s="149"/>
      <c r="O69" s="150">
        <f t="shared" ref="O69" si="75">L69*$N$9</f>
        <v>15478918.527912289</v>
      </c>
      <c r="P69" s="200">
        <f t="shared" si="71"/>
        <v>-314648.4720877111</v>
      </c>
      <c r="Q69" s="177">
        <f t="shared" si="72"/>
        <v>314648.4720877111</v>
      </c>
      <c r="R69" s="152">
        <f t="shared" si="68"/>
        <v>-1.9922571771640384E-2</v>
      </c>
      <c r="S69" s="152">
        <f t="shared" si="73"/>
        <v>1.9922571771640384E-2</v>
      </c>
      <c r="T69" s="153">
        <f>SUM($S$3:S69)/A69</f>
        <v>2.85697850049265E-2</v>
      </c>
      <c r="U69" s="184">
        <f>SUMPRODUCT($P$3:P69,$P$3:P69)/A69</f>
        <v>193613961063.33942</v>
      </c>
      <c r="V69" s="189">
        <f>SUM($Q$3:Q69)/A69</f>
        <v>348052.04391026899</v>
      </c>
      <c r="W69" s="151">
        <f>SUM($P$3:P69)</f>
        <v>1008349.3335543964</v>
      </c>
      <c r="X69" s="154">
        <f t="shared" si="74"/>
        <v>2.8971222873047058</v>
      </c>
      <c r="Y69" s="1"/>
      <c r="Z69" s="1"/>
      <c r="AA69" s="1"/>
      <c r="AB69" s="1"/>
      <c r="AC69" s="1"/>
    </row>
    <row r="70" spans="1:29" ht="16.5" thickBot="1">
      <c r="A70" s="3">
        <v>68</v>
      </c>
      <c r="B70" s="3"/>
      <c r="C70" s="22">
        <v>8</v>
      </c>
      <c r="D70" s="66">
        <v>15285557</v>
      </c>
      <c r="E70" s="1"/>
      <c r="F70" s="1"/>
      <c r="G70" s="1"/>
      <c r="H70" s="1"/>
      <c r="I70" s="1"/>
      <c r="J70" s="177">
        <f t="shared" si="64"/>
        <v>14333367.438552212</v>
      </c>
      <c r="K70" s="194">
        <f t="shared" si="65"/>
        <v>528323.59105666704</v>
      </c>
      <c r="L70" s="177">
        <f t="shared" si="66"/>
        <v>14138340.660906281</v>
      </c>
      <c r="M70" s="197">
        <f t="shared" si="69"/>
        <v>1.081142219345858</v>
      </c>
      <c r="N70" s="149"/>
      <c r="O70" s="150">
        <f t="shared" ref="O70" si="76">L70*$N$10</f>
        <v>15267331.945415238</v>
      </c>
      <c r="P70" s="200">
        <f t="shared" si="71"/>
        <v>-18225.054584762082</v>
      </c>
      <c r="Q70" s="177">
        <f t="shared" si="72"/>
        <v>18225.054584762082</v>
      </c>
      <c r="R70" s="152">
        <f t="shared" si="68"/>
        <v>-1.1923055590818236E-3</v>
      </c>
      <c r="S70" s="152">
        <f t="shared" si="73"/>
        <v>1.1923055590818236E-3</v>
      </c>
      <c r="T70" s="153">
        <f>SUM($S$3:S70)/A70</f>
        <v>2.8167175013075845E-2</v>
      </c>
      <c r="U70" s="184">
        <f>SUMPRODUCT($P$3:P70,$P$3:P70)/A70</f>
        <v>190771581527.3288</v>
      </c>
      <c r="V70" s="189">
        <f>SUM($Q$3:Q70)/A70</f>
        <v>343201.64700842329</v>
      </c>
      <c r="W70" s="151">
        <f>SUM($P$3:P70)</f>
        <v>990124.27896963432</v>
      </c>
      <c r="X70" s="154">
        <f t="shared" si="74"/>
        <v>2.8849636579550957</v>
      </c>
      <c r="Y70" s="1"/>
      <c r="Z70" s="1"/>
      <c r="AA70" s="1"/>
      <c r="AB70" s="1"/>
      <c r="AC70" s="1"/>
    </row>
    <row r="71" spans="1:29" ht="16.5" thickBot="1">
      <c r="A71" s="3">
        <v>69</v>
      </c>
      <c r="B71" s="3"/>
      <c r="C71" s="22">
        <v>9</v>
      </c>
      <c r="D71" s="59">
        <v>14271465</v>
      </c>
      <c r="E71" s="1"/>
      <c r="F71" s="1"/>
      <c r="G71" s="1"/>
      <c r="H71" s="1"/>
      <c r="I71" s="1"/>
      <c r="J71" s="177">
        <f t="shared" si="64"/>
        <v>14761352.60457537</v>
      </c>
      <c r="K71" s="194">
        <f t="shared" si="65"/>
        <v>438019.00852650846</v>
      </c>
      <c r="L71" s="177">
        <f t="shared" si="66"/>
        <v>14861691.029608879</v>
      </c>
      <c r="M71" s="197">
        <f t="shared" si="69"/>
        <v>0.96028540571641718</v>
      </c>
      <c r="N71" s="149"/>
      <c r="O71" s="150">
        <f t="shared" ref="O71" si="77">L71*$N$11</f>
        <v>13637066.664330672</v>
      </c>
      <c r="P71" s="200">
        <f t="shared" si="71"/>
        <v>-634398.33566932753</v>
      </c>
      <c r="Q71" s="177">
        <f t="shared" si="72"/>
        <v>634398.33566932753</v>
      </c>
      <c r="R71" s="152">
        <f t="shared" si="68"/>
        <v>-4.4452222366051945E-2</v>
      </c>
      <c r="S71" s="152">
        <f t="shared" si="73"/>
        <v>4.4452222366051945E-2</v>
      </c>
      <c r="T71" s="153">
        <f>SUM($S$3:S71)/A71</f>
        <v>2.8403190192104487E-2</v>
      </c>
      <c r="U71" s="184">
        <f>SUMPRODUCT($P$3:P71,$P$3:P71)/A71</f>
        <v>193839547712.44016</v>
      </c>
      <c r="V71" s="189">
        <f>SUM($Q$3:Q71)/A71</f>
        <v>347421.88887307409</v>
      </c>
      <c r="W71" s="151">
        <f>SUM($P$3:P71)</f>
        <v>355725.9433003068</v>
      </c>
      <c r="X71" s="154">
        <f t="shared" si="74"/>
        <v>1.0239019321844356</v>
      </c>
      <c r="Y71" s="1"/>
      <c r="Z71" s="1"/>
      <c r="AA71" s="1"/>
      <c r="AB71" s="1"/>
      <c r="AC71" s="1"/>
    </row>
    <row r="72" spans="1:29" ht="16.5" thickBot="1">
      <c r="A72" s="3">
        <v>70</v>
      </c>
      <c r="B72" s="3"/>
      <c r="C72" s="22">
        <v>10</v>
      </c>
      <c r="D72" s="59">
        <v>14767395</v>
      </c>
      <c r="E72" s="1"/>
      <c r="F72" s="1"/>
      <c r="G72" s="1"/>
      <c r="H72" s="1"/>
      <c r="I72" s="1"/>
      <c r="J72" s="177">
        <f t="shared" si="64"/>
        <v>15125935.588874558</v>
      </c>
      <c r="K72" s="194">
        <f t="shared" si="65"/>
        <v>371926.58672192047</v>
      </c>
      <c r="L72" s="177">
        <f t="shared" si="66"/>
        <v>15199371.613101877</v>
      </c>
      <c r="M72" s="197">
        <f t="shared" si="69"/>
        <v>0.97157931103352235</v>
      </c>
      <c r="N72" s="149"/>
      <c r="O72" s="150">
        <f t="shared" ref="O72" si="78">L72*$N$12</f>
        <v>14781075.358416425</v>
      </c>
      <c r="P72" s="200">
        <f t="shared" si="71"/>
        <v>13680.358416425064</v>
      </c>
      <c r="Q72" s="177">
        <f t="shared" si="72"/>
        <v>13680.358416425064</v>
      </c>
      <c r="R72" s="152">
        <f t="shared" si="68"/>
        <v>9.2638941508810897E-4</v>
      </c>
      <c r="S72" s="152">
        <f t="shared" si="73"/>
        <v>9.2638941508810897E-4</v>
      </c>
      <c r="T72" s="153">
        <f>SUM($S$3:S72)/A72</f>
        <v>2.8010664466718536E-2</v>
      </c>
      <c r="U72" s="184">
        <f>SUMPRODUCT($P$3:P72,$P$3:P72)/A72</f>
        <v>191073084919.49677</v>
      </c>
      <c r="V72" s="189">
        <f>SUM($Q$3:Q72)/A72</f>
        <v>342654.15272369341</v>
      </c>
      <c r="W72" s="151">
        <f>SUM($P$3:P72)</f>
        <v>369406.30171673186</v>
      </c>
      <c r="X72" s="154">
        <f t="shared" si="74"/>
        <v>1.0780733248973948</v>
      </c>
      <c r="Y72" s="1"/>
      <c r="Z72" s="1"/>
      <c r="AA72" s="1"/>
      <c r="AB72" s="1"/>
      <c r="AC72" s="1"/>
    </row>
    <row r="73" spans="1:29" ht="16.5" thickBot="1">
      <c r="A73" s="3">
        <v>71</v>
      </c>
      <c r="B73" s="3"/>
      <c r="C73" s="22">
        <v>11</v>
      </c>
      <c r="D73" s="66">
        <v>14483456</v>
      </c>
      <c r="E73" s="1"/>
      <c r="F73" s="1"/>
      <c r="G73" s="1"/>
      <c r="H73" s="1"/>
      <c r="I73" s="1"/>
      <c r="J73" s="177">
        <f t="shared" si="64"/>
        <v>15325413.125745077</v>
      </c>
      <c r="K73" s="194">
        <f t="shared" si="65"/>
        <v>216722.44185565889</v>
      </c>
      <c r="L73" s="177">
        <f t="shared" si="66"/>
        <v>15497862.175596479</v>
      </c>
      <c r="M73" s="197">
        <f t="shared" si="69"/>
        <v>0.93454541251542411</v>
      </c>
      <c r="N73" s="149"/>
      <c r="O73" s="150">
        <f t="shared" ref="O73" si="79">L73*$N$13</f>
        <v>14489023.976325119</v>
      </c>
      <c r="P73" s="200">
        <f t="shared" si="71"/>
        <v>5567.9763251189142</v>
      </c>
      <c r="Q73" s="177">
        <f t="shared" si="72"/>
        <v>5567.9763251189142</v>
      </c>
      <c r="R73" s="152">
        <f t="shared" si="68"/>
        <v>3.8443699660625986E-4</v>
      </c>
      <c r="S73" s="152">
        <f t="shared" si="73"/>
        <v>3.8443699660625986E-4</v>
      </c>
      <c r="T73" s="153">
        <f>SUM($S$3:S73)/A73</f>
        <v>2.7621562671364841E-2</v>
      </c>
      <c r="U73" s="184">
        <f>SUMPRODUCT($P$3:P73,$P$3:P73)/A73</f>
        <v>188382351362.32578</v>
      </c>
      <c r="V73" s="189">
        <f>SUM($Q$3:Q73)/A73</f>
        <v>337906.46009836136</v>
      </c>
      <c r="W73" s="151">
        <f>SUM($P$3:P73)</f>
        <v>374974.27804185078</v>
      </c>
      <c r="X73" s="154">
        <f t="shared" si="74"/>
        <v>1.1096984589542898</v>
      </c>
      <c r="Y73" s="1"/>
      <c r="Z73" s="1"/>
      <c r="AA73" s="1"/>
      <c r="AB73" s="1"/>
      <c r="AC73" s="1"/>
    </row>
    <row r="74" spans="1:29" ht="16.5" thickBot="1">
      <c r="A74" s="5">
        <v>72</v>
      </c>
      <c r="B74" s="5"/>
      <c r="C74" s="21">
        <v>12</v>
      </c>
      <c r="D74" s="67">
        <v>15250916</v>
      </c>
      <c r="E74" s="1"/>
      <c r="F74" s="1"/>
      <c r="G74" s="1"/>
      <c r="H74" s="1"/>
      <c r="I74" s="1"/>
      <c r="J74" s="178">
        <f t="shared" si="64"/>
        <v>15492628.241108611</v>
      </c>
      <c r="K74" s="195">
        <f t="shared" si="65"/>
        <v>172165.84801274698</v>
      </c>
      <c r="L74" s="178">
        <f t="shared" si="66"/>
        <v>15542135.567600736</v>
      </c>
      <c r="M74" s="198">
        <f t="shared" si="69"/>
        <v>0.98126257705486652</v>
      </c>
      <c r="N74" s="157"/>
      <c r="O74" s="158">
        <f t="shared" ref="O74" si="80">L74*$N$14</f>
        <v>15324147.407898752</v>
      </c>
      <c r="P74" s="201">
        <f t="shared" si="71"/>
        <v>73231.407898752019</v>
      </c>
      <c r="Q74" s="178">
        <f t="shared" si="72"/>
        <v>73231.407898752019</v>
      </c>
      <c r="R74" s="160">
        <f t="shared" si="68"/>
        <v>4.8017711132073652E-3</v>
      </c>
      <c r="S74" s="160">
        <f t="shared" si="73"/>
        <v>4.8017711132073652E-3</v>
      </c>
      <c r="T74" s="161">
        <f>SUM($S$3:S74)/A74</f>
        <v>2.7304621121945989E-2</v>
      </c>
      <c r="U74" s="185">
        <f>SUMPRODUCT($P$3:P74,$P$3:P74)/A74</f>
        <v>185840413692.05505</v>
      </c>
      <c r="V74" s="190">
        <f>SUM($Q$3:Q74)/A74</f>
        <v>334230.41770670016</v>
      </c>
      <c r="W74" s="159">
        <f>SUM($P$3:P74)</f>
        <v>448205.68594060279</v>
      </c>
      <c r="X74" s="162">
        <f t="shared" si="74"/>
        <v>1.3410080656809646</v>
      </c>
      <c r="Y74" s="1"/>
      <c r="Z74" s="1"/>
      <c r="AA74" s="1"/>
      <c r="AB74" s="1"/>
      <c r="AC74" s="1"/>
    </row>
    <row r="75" spans="1:29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</row>
    <row r="76" spans="1:29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</row>
    <row r="77" spans="1:29">
      <c r="Z77" s="1"/>
      <c r="AA77" s="1"/>
      <c r="AB77" s="1"/>
    </row>
    <row r="78" spans="1:29">
      <c r="AB78" s="1"/>
    </row>
  </sheetData>
  <phoneticPr fontId="1" type="noConversion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3DA5D5-D034-46D6-8935-DEFCB48F5BE8}">
  <dimension ref="A1:AF123"/>
  <sheetViews>
    <sheetView topLeftCell="Z19" zoomScaleNormal="100" workbookViewId="0">
      <selection activeCell="AB3" sqref="AB3:AC9"/>
    </sheetView>
  </sheetViews>
  <sheetFormatPr defaultRowHeight="16.149999999999999"/>
  <cols>
    <col min="2" max="2" width="13.6640625" customWidth="1"/>
    <col min="3" max="3" width="15.33203125" customWidth="1"/>
    <col min="6" max="6" width="10.33203125" customWidth="1"/>
    <col min="7" max="8" width="12.53125" bestFit="1" customWidth="1"/>
    <col min="9" max="9" width="9.1328125" bestFit="1" customWidth="1"/>
    <col min="10" max="10" width="12.53125" bestFit="1" customWidth="1"/>
    <col min="11" max="11" width="9.46484375" customWidth="1"/>
    <col min="12" max="12" width="11.1328125" customWidth="1"/>
    <col min="13" max="13" width="11.6640625" customWidth="1"/>
    <col min="14" max="14" width="14.265625" bestFit="1" customWidth="1"/>
    <col min="15" max="15" width="13.53125" bestFit="1" customWidth="1"/>
    <col min="17" max="17" width="13.796875" style="102" customWidth="1"/>
    <col min="18" max="18" width="16.19921875" customWidth="1"/>
    <col min="19" max="19" width="14.53125" customWidth="1"/>
    <col min="20" max="20" width="11.33203125" customWidth="1"/>
    <col min="21" max="21" width="10.796875" customWidth="1"/>
    <col min="22" max="22" width="9.796875" customWidth="1"/>
    <col min="23" max="23" width="17.86328125" bestFit="1" customWidth="1"/>
    <col min="24" max="24" width="11.86328125" customWidth="1"/>
    <col min="25" max="25" width="10.86328125" customWidth="1"/>
    <col min="26" max="26" width="11.19921875" bestFit="1" customWidth="1"/>
    <col min="28" max="28" width="9.06640625" customWidth="1"/>
    <col min="29" max="29" width="14.59765625" customWidth="1"/>
    <col min="30" max="30" width="11.59765625" customWidth="1"/>
  </cols>
  <sheetData>
    <row r="1" spans="1:32" ht="34.799999999999997" customHeight="1" thickBot="1">
      <c r="A1" s="2" t="s">
        <v>52</v>
      </c>
      <c r="B1" s="10" t="s">
        <v>3</v>
      </c>
      <c r="C1" s="10" t="s">
        <v>35</v>
      </c>
      <c r="D1" s="8"/>
      <c r="E1" s="8"/>
      <c r="F1" s="8"/>
      <c r="G1" s="8"/>
      <c r="H1" s="8"/>
      <c r="I1" s="8"/>
      <c r="J1" s="8"/>
      <c r="K1" s="8"/>
      <c r="L1" s="2" t="s">
        <v>0</v>
      </c>
      <c r="M1" s="10" t="s">
        <v>3</v>
      </c>
      <c r="N1" s="10" t="s">
        <v>53</v>
      </c>
      <c r="O1" s="10" t="s">
        <v>54</v>
      </c>
      <c r="P1" s="10" t="s">
        <v>33</v>
      </c>
      <c r="Q1" s="101" t="s">
        <v>55</v>
      </c>
      <c r="R1" s="10" t="s">
        <v>56</v>
      </c>
      <c r="S1" s="10" t="s">
        <v>57</v>
      </c>
      <c r="T1" s="10" t="s">
        <v>58</v>
      </c>
      <c r="U1" s="10" t="s">
        <v>67</v>
      </c>
      <c r="V1" s="104" t="s">
        <v>59</v>
      </c>
      <c r="W1" s="103" t="s">
        <v>60</v>
      </c>
      <c r="X1" s="104" t="s">
        <v>61</v>
      </c>
      <c r="Y1" s="10" t="s">
        <v>42</v>
      </c>
      <c r="Z1" s="10" t="s">
        <v>62</v>
      </c>
    </row>
    <row r="2" spans="1:32" ht="16.899999999999999" thickTop="1" thickBot="1">
      <c r="A2" s="3">
        <v>1</v>
      </c>
      <c r="B2" s="59">
        <v>10564531</v>
      </c>
      <c r="C2" s="59"/>
      <c r="D2" s="28"/>
      <c r="E2" s="28"/>
      <c r="F2" s="28"/>
      <c r="G2" s="28"/>
      <c r="H2" s="28"/>
      <c r="I2" s="28"/>
      <c r="J2" s="28"/>
      <c r="K2" s="28"/>
      <c r="L2" s="89">
        <v>0</v>
      </c>
      <c r="M2" s="89"/>
      <c r="N2" s="203">
        <f>F29</f>
        <v>11554303.060247064</v>
      </c>
      <c r="O2" s="212">
        <f>F30</f>
        <v>24395.128600537188</v>
      </c>
      <c r="P2" s="89"/>
      <c r="Q2" s="105"/>
      <c r="R2" s="89"/>
      <c r="S2" s="89"/>
      <c r="T2" s="89"/>
      <c r="U2" s="89"/>
      <c r="V2" s="89"/>
      <c r="W2" s="89"/>
      <c r="X2" s="89"/>
      <c r="Y2" s="89"/>
      <c r="Z2" s="89"/>
      <c r="AA2" s="84"/>
    </row>
    <row r="3" spans="1:32" ht="16.5" thickBot="1">
      <c r="A3" s="3">
        <v>2</v>
      </c>
      <c r="B3" s="59">
        <v>10754359</v>
      </c>
      <c r="C3" s="59"/>
      <c r="D3" s="28"/>
      <c r="E3" s="28"/>
      <c r="F3" s="28"/>
      <c r="G3" s="28"/>
      <c r="H3" s="28"/>
      <c r="I3" s="28"/>
      <c r="J3" s="28"/>
      <c r="K3" s="28"/>
      <c r="L3" s="90">
        <v>1</v>
      </c>
      <c r="M3" s="91">
        <v>10564531</v>
      </c>
      <c r="N3" s="204">
        <f t="shared" ref="N3:N34" si="0">$AC$11*(M3/P3)+(1-$AC$11)*(N2+O2)</f>
        <v>11311287.498724934</v>
      </c>
      <c r="O3" s="208">
        <f>$AC$12*(N3-N2)+(1-$AC$12)*O2</f>
        <v>24392.454493635963</v>
      </c>
      <c r="P3" s="92">
        <v>0.96177131069089994</v>
      </c>
      <c r="Q3" s="218">
        <f>(N2+O2)*P3</f>
        <v>11136059.733182307</v>
      </c>
      <c r="R3" s="93">
        <f>Q3-M3</f>
        <v>571528.73318230733</v>
      </c>
      <c r="S3" s="94">
        <f>ABS(R3)</f>
        <v>571528.73318230733</v>
      </c>
      <c r="T3" s="97">
        <f>R3/M3</f>
        <v>5.4098826836923221E-2</v>
      </c>
      <c r="U3" s="97">
        <f>ABS(T3)</f>
        <v>5.4098826836923221E-2</v>
      </c>
      <c r="V3" s="97">
        <f>U3/L3</f>
        <v>5.4098826836923221E-2</v>
      </c>
      <c r="W3" s="91">
        <f>R3*R3/L3</f>
        <v>326645092852.97302</v>
      </c>
      <c r="X3" s="95">
        <f>S3/L3</f>
        <v>571528.73318230733</v>
      </c>
      <c r="Y3" s="91">
        <f>R3/L3</f>
        <v>571528.73318230733</v>
      </c>
      <c r="Z3" s="96">
        <f>Y3/X3</f>
        <v>1</v>
      </c>
      <c r="AB3" s="42" t="s">
        <v>44</v>
      </c>
      <c r="AC3" s="32">
        <f>W74</f>
        <v>187093141669.26382</v>
      </c>
      <c r="AD3" s="85"/>
      <c r="AE3" s="33"/>
      <c r="AF3" s="33"/>
    </row>
    <row r="4" spans="1:32" ht="16.5" thickBot="1">
      <c r="A4" s="3">
        <v>3</v>
      </c>
      <c r="B4" s="59">
        <v>11703372</v>
      </c>
      <c r="C4" s="59"/>
      <c r="D4" s="28"/>
      <c r="E4" s="28"/>
      <c r="F4" s="28"/>
      <c r="G4" s="28"/>
      <c r="H4" s="28"/>
      <c r="I4" s="28"/>
      <c r="J4" s="28"/>
      <c r="K4" s="28"/>
      <c r="L4" s="3">
        <v>2</v>
      </c>
      <c r="M4" s="59">
        <v>10754359</v>
      </c>
      <c r="N4" s="205">
        <f t="shared" si="0"/>
        <v>11338982.331981638</v>
      </c>
      <c r="O4" s="209">
        <f t="shared" ref="O4:O34" si="1">$AC$12*(N4-N3)+(1-$AC$12)*O3</f>
        <v>24392.487517423597</v>
      </c>
      <c r="P4" s="60">
        <v>0.94810379892092989</v>
      </c>
      <c r="Q4" s="219">
        <f t="shared" ref="Q4:Q67" si="2">(N3+O3)*P4</f>
        <v>10747401.226998355</v>
      </c>
      <c r="R4" s="61">
        <f t="shared" ref="R4:R67" si="3">Q4-M4</f>
        <v>-6957.7730016447604</v>
      </c>
      <c r="S4" s="62">
        <f t="shared" ref="S4:S67" si="4">ABS(R4)</f>
        <v>6957.7730016447604</v>
      </c>
      <c r="T4" s="98">
        <f t="shared" ref="T4:T67" si="5">R4/M4</f>
        <v>-6.4697235805916099E-4</v>
      </c>
      <c r="U4" s="98">
        <f t="shared" ref="U4:U67" si="6">ABS(T4)</f>
        <v>6.4697235805916099E-4</v>
      </c>
      <c r="V4" s="98">
        <f>SUM($U$3:U4)/L4</f>
        <v>2.7372899597491191E-2</v>
      </c>
      <c r="W4" s="59">
        <f>SUMPRODUCT($R$3:R4,$R$3:R4)/L4</f>
        <v>163346751729.05771</v>
      </c>
      <c r="X4" s="63">
        <f>SUM($S$3:S4,$S$3:S4)/L4</f>
        <v>578486.50618395209</v>
      </c>
      <c r="Y4" s="59">
        <f>SUM($R$3:R4)</f>
        <v>564570.96018066257</v>
      </c>
      <c r="Z4" s="64">
        <f t="shared" ref="Z4:Z67" si="7">Y4/X4</f>
        <v>0.97594490821387536</v>
      </c>
      <c r="AB4" s="42" t="s">
        <v>45</v>
      </c>
      <c r="AC4" s="183">
        <f>V74</f>
        <v>2.6741524327997913E-2</v>
      </c>
      <c r="AD4" s="1" t="s">
        <v>48</v>
      </c>
      <c r="AE4" s="1"/>
      <c r="AF4" s="1"/>
    </row>
    <row r="5" spans="1:32" ht="16.5" thickBot="1">
      <c r="A5" s="3">
        <v>4</v>
      </c>
      <c r="B5" s="59">
        <v>11446799</v>
      </c>
      <c r="C5" s="59"/>
      <c r="D5" s="28"/>
      <c r="E5" s="28"/>
      <c r="F5" s="28"/>
      <c r="G5" s="28"/>
      <c r="H5" s="28"/>
      <c r="I5" s="28"/>
      <c r="J5" s="28"/>
      <c r="K5" s="28"/>
      <c r="L5" s="3">
        <v>3</v>
      </c>
      <c r="M5" s="59">
        <v>11703372</v>
      </c>
      <c r="N5" s="205">
        <f t="shared" si="0"/>
        <v>11501828.291088339</v>
      </c>
      <c r="O5" s="209">
        <f t="shared" si="1"/>
        <v>24393.87205213949</v>
      </c>
      <c r="P5" s="60">
        <v>1.0027694852995044</v>
      </c>
      <c r="Q5" s="219">
        <f t="shared" si="2"/>
        <v>11394845.519014424</v>
      </c>
      <c r="R5" s="61">
        <f t="shared" si="3"/>
        <v>-308526.48098557629</v>
      </c>
      <c r="S5" s="62">
        <f t="shared" si="4"/>
        <v>308526.48098557629</v>
      </c>
      <c r="T5" s="98">
        <f t="shared" si="5"/>
        <v>-2.636218698214295E-2</v>
      </c>
      <c r="U5" s="98">
        <f t="shared" si="6"/>
        <v>2.636218698214295E-2</v>
      </c>
      <c r="V5" s="98">
        <f>SUM($U$3:U5)/L5</f>
        <v>2.7035995392375112E-2</v>
      </c>
      <c r="W5" s="59">
        <f>SUMPRODUCT($R$3:R5,$R$3:R5)/L5</f>
        <v>140627364309.15286</v>
      </c>
      <c r="X5" s="63">
        <f>SUM($S$3:S5,$S$3:S5)/L5</f>
        <v>591341.99144635221</v>
      </c>
      <c r="Y5" s="59">
        <f>SUM($R$3:R5)</f>
        <v>256044.47919508629</v>
      </c>
      <c r="Z5" s="64">
        <f t="shared" si="7"/>
        <v>0.43298883370151325</v>
      </c>
      <c r="AB5" s="42" t="s">
        <v>46</v>
      </c>
      <c r="AC5" s="86">
        <f>X74</f>
        <v>655693.71713436628</v>
      </c>
      <c r="AD5" s="1"/>
      <c r="AE5" s="33"/>
      <c r="AF5" s="33"/>
    </row>
    <row r="6" spans="1:32" ht="16.5" thickBot="1">
      <c r="A6" s="3">
        <v>5</v>
      </c>
      <c r="B6" s="59">
        <v>11059708</v>
      </c>
      <c r="C6" s="59"/>
      <c r="D6" s="28"/>
      <c r="E6" s="28"/>
      <c r="F6" s="28"/>
      <c r="G6" s="28"/>
      <c r="H6" s="28"/>
      <c r="I6" s="28"/>
      <c r="J6" s="28"/>
      <c r="K6" s="28"/>
      <c r="L6" s="3">
        <v>4</v>
      </c>
      <c r="M6" s="59">
        <v>11446799</v>
      </c>
      <c r="N6" s="205">
        <f t="shared" si="0"/>
        <v>11517279.594826352</v>
      </c>
      <c r="O6" s="209">
        <f t="shared" si="1"/>
        <v>24393.782626456352</v>
      </c>
      <c r="P6" s="60">
        <v>0.99482452817787159</v>
      </c>
      <c r="Q6" s="219">
        <f t="shared" si="2"/>
        <v>11466568.525119552</v>
      </c>
      <c r="R6" s="61">
        <f t="shared" si="3"/>
        <v>19769.525119552389</v>
      </c>
      <c r="S6" s="62">
        <f t="shared" si="4"/>
        <v>19769.525119552389</v>
      </c>
      <c r="T6" s="98">
        <f t="shared" si="5"/>
        <v>1.727078908221625E-3</v>
      </c>
      <c r="U6" s="98">
        <f t="shared" si="6"/>
        <v>1.727078908221625E-3</v>
      </c>
      <c r="V6" s="98">
        <f>SUM($U$3:U6)/L6</f>
        <v>2.0708766271336741E-2</v>
      </c>
      <c r="W6" s="59">
        <f>SUMPRODUCT($R$3:R6,$R$3:R6)/L6</f>
        <v>105568231762.72781</v>
      </c>
      <c r="X6" s="63">
        <f>SUM($S$3:S6,$S$3:S6)/L6</f>
        <v>453391.25614454038</v>
      </c>
      <c r="Y6" s="59">
        <f>SUM($R$3:R6)</f>
        <v>275814.00431463867</v>
      </c>
      <c r="Z6" s="64">
        <f t="shared" si="7"/>
        <v>0.60833551723086077</v>
      </c>
      <c r="AB6" s="58" t="s">
        <v>50</v>
      </c>
      <c r="AC6" s="87">
        <f>1.25*AC5</f>
        <v>819617.14641795785</v>
      </c>
      <c r="AD6" s="1"/>
      <c r="AE6" s="33"/>
      <c r="AF6" s="33"/>
    </row>
    <row r="7" spans="1:32" ht="16.5" thickBot="1">
      <c r="A7" s="3">
        <v>6</v>
      </c>
      <c r="B7" s="65">
        <v>11693245</v>
      </c>
      <c r="C7" s="59"/>
      <c r="D7" s="28"/>
      <c r="E7" s="28"/>
      <c r="F7" s="28"/>
      <c r="G7" s="28"/>
      <c r="H7" s="28"/>
      <c r="I7" s="28"/>
      <c r="J7" s="28"/>
      <c r="K7" s="28"/>
      <c r="L7" s="3">
        <v>5</v>
      </c>
      <c r="M7" s="59">
        <v>11059708</v>
      </c>
      <c r="N7" s="205">
        <f t="shared" si="0"/>
        <v>11479874.547722105</v>
      </c>
      <c r="O7" s="209">
        <f>$AC$12*(N7-N6)+(1-$AC$12)*O6</f>
        <v>24393.164638159044</v>
      </c>
      <c r="P7" s="60">
        <v>0.96978040247874053</v>
      </c>
      <c r="Q7" s="219">
        <f t="shared" si="2"/>
        <v>11192888.653264347</v>
      </c>
      <c r="R7" s="61">
        <f t="shared" si="3"/>
        <v>133180.65326434746</v>
      </c>
      <c r="S7" s="62">
        <f t="shared" si="4"/>
        <v>133180.65326434746</v>
      </c>
      <c r="T7" s="98">
        <f t="shared" si="5"/>
        <v>1.2041968310948848E-2</v>
      </c>
      <c r="U7" s="98">
        <f t="shared" si="6"/>
        <v>1.2041968310948848E-2</v>
      </c>
      <c r="V7" s="98">
        <f>SUM($U$3:U7)/L7</f>
        <v>1.8975406679259163E-2</v>
      </c>
      <c r="W7" s="59">
        <f>SUMPRODUCT($R$3:R7,$R$3:R7)/L7</f>
        <v>88002002690.965912</v>
      </c>
      <c r="X7" s="63">
        <f>SUM($S$3:S7,$S$3:S7)/L7</f>
        <v>415985.2662213713</v>
      </c>
      <c r="Y7" s="59">
        <f>SUM($R$3:R7)</f>
        <v>408994.65757898614</v>
      </c>
      <c r="Z7" s="64">
        <f t="shared" si="7"/>
        <v>0.98319505710890964</v>
      </c>
      <c r="AB7" s="42" t="s">
        <v>47</v>
      </c>
      <c r="AC7" s="88">
        <f>Y74</f>
        <v>-2770170.4002812933</v>
      </c>
      <c r="AE7" s="33"/>
      <c r="AF7" s="33"/>
    </row>
    <row r="8" spans="1:32" ht="16.5" thickBot="1">
      <c r="A8" s="3">
        <v>7</v>
      </c>
      <c r="B8" s="66">
        <v>12870356</v>
      </c>
      <c r="C8" s="59">
        <f>(0.5*B2+0.5*B14+SUM(B3:B13))/12</f>
        <v>11749327.25</v>
      </c>
      <c r="D8" s="28"/>
      <c r="E8" s="28"/>
      <c r="F8" s="28"/>
      <c r="G8" s="28"/>
      <c r="H8" s="28"/>
      <c r="I8" s="28"/>
      <c r="J8" s="28"/>
      <c r="K8" s="28"/>
      <c r="L8" s="3">
        <v>6</v>
      </c>
      <c r="M8" s="65">
        <v>11693245</v>
      </c>
      <c r="N8" s="205">
        <f t="shared" si="0"/>
        <v>11617138.232474841</v>
      </c>
      <c r="O8" s="209">
        <f t="shared" si="1"/>
        <v>24394.293343360194</v>
      </c>
      <c r="P8" s="60">
        <v>0.99473878254816739</v>
      </c>
      <c r="Q8" s="219">
        <f t="shared" si="2"/>
        <v>11443741.258301441</v>
      </c>
      <c r="R8" s="61">
        <f t="shared" si="3"/>
        <v>-249503.74169855937</v>
      </c>
      <c r="S8" s="62">
        <f t="shared" si="4"/>
        <v>249503.74169855937</v>
      </c>
      <c r="T8" s="98">
        <f t="shared" si="5"/>
        <v>-2.1337425299697337E-2</v>
      </c>
      <c r="U8" s="98">
        <f t="shared" si="6"/>
        <v>2.1337425299697337E-2</v>
      </c>
      <c r="V8" s="98">
        <f>SUM($U$3:U8)/L8</f>
        <v>1.9369076449332192E-2</v>
      </c>
      <c r="W8" s="59">
        <f>SUMPRODUCT($R$3:R8,$R$3:R8)/L8</f>
        <v>83710355096.068497</v>
      </c>
      <c r="X8" s="63">
        <f>SUM($S$3:S8,$S$3:S8)/L8</f>
        <v>429822.30241732922</v>
      </c>
      <c r="Y8" s="59">
        <f>SUM($R$3:R8)</f>
        <v>159490.91588042676</v>
      </c>
      <c r="Z8" s="64">
        <f t="shared" si="7"/>
        <v>0.37106244832677754</v>
      </c>
      <c r="AB8" s="42" t="s">
        <v>87</v>
      </c>
      <c r="AC8" s="34">
        <f>MAX(Z3:Z74)</f>
        <v>4.0333799638544816</v>
      </c>
      <c r="AD8" s="1" t="s">
        <v>49</v>
      </c>
      <c r="AE8" s="1"/>
    </row>
    <row r="9" spans="1:32" ht="16.5" thickBot="1">
      <c r="A9" s="3">
        <v>8</v>
      </c>
      <c r="B9" s="66">
        <v>13029532</v>
      </c>
      <c r="C9" s="59">
        <f t="shared" ref="C9:C67" si="8">(0.5*B3+0.5*B15+SUM(B4:B14))/12</f>
        <v>11803357.208333334</v>
      </c>
      <c r="D9" s="28"/>
      <c r="E9" s="28"/>
      <c r="F9" s="28"/>
      <c r="G9" s="28"/>
      <c r="H9" s="28"/>
      <c r="I9" s="28"/>
      <c r="J9" s="28"/>
      <c r="K9" s="28"/>
      <c r="L9" s="3">
        <v>7</v>
      </c>
      <c r="M9" s="66">
        <v>12870356</v>
      </c>
      <c r="N9" s="205">
        <f t="shared" si="0"/>
        <v>11625288.148891967</v>
      </c>
      <c r="O9" s="209">
        <f t="shared" si="1"/>
        <v>24394.130899590931</v>
      </c>
      <c r="P9" s="60">
        <v>1.1089939505352746</v>
      </c>
      <c r="Q9" s="219">
        <f t="shared" si="2"/>
        <v>12910389.14609202</v>
      </c>
      <c r="R9" s="61">
        <f t="shared" si="3"/>
        <v>40033.146092019975</v>
      </c>
      <c r="S9" s="62">
        <f t="shared" si="4"/>
        <v>40033.146092019975</v>
      </c>
      <c r="T9" s="98">
        <f t="shared" si="5"/>
        <v>3.1104925218867277E-3</v>
      </c>
      <c r="U9" s="98">
        <f t="shared" si="6"/>
        <v>3.1104925218867277E-3</v>
      </c>
      <c r="V9" s="98">
        <f>SUM($U$3:U9)/L9</f>
        <v>1.7046421602554266E-2</v>
      </c>
      <c r="W9" s="59">
        <f>SUMPRODUCT($R$3:R9,$R$3:R9)/L9</f>
        <v>71980683337.49086</v>
      </c>
      <c r="X9" s="63">
        <f>SUM($S$3:S9,$S$3:S9)/L9</f>
        <v>379857.15809828788</v>
      </c>
      <c r="Y9" s="59">
        <f>SUM($R$3:R9)</f>
        <v>199524.06197244674</v>
      </c>
      <c r="Z9" s="64">
        <f t="shared" si="7"/>
        <v>0.52526076636634023</v>
      </c>
      <c r="AB9" s="42" t="s">
        <v>88</v>
      </c>
      <c r="AC9" s="34">
        <f>MIN(Z4:Z75)</f>
        <v>-4.2247932653495646</v>
      </c>
    </row>
    <row r="10" spans="1:32" ht="16.5" thickBot="1">
      <c r="A10" s="3">
        <v>9</v>
      </c>
      <c r="B10" s="59">
        <v>11468525</v>
      </c>
      <c r="C10" s="59">
        <f t="shared" si="8"/>
        <v>11823159.625</v>
      </c>
      <c r="D10" s="28"/>
      <c r="E10" s="28"/>
      <c r="F10" s="28"/>
      <c r="G10" s="28"/>
      <c r="H10" s="28"/>
      <c r="I10" s="28"/>
      <c r="J10" s="28"/>
      <c r="K10" s="28"/>
      <c r="L10" s="3">
        <v>8</v>
      </c>
      <c r="M10" s="66">
        <v>13029532</v>
      </c>
      <c r="N10" s="205">
        <f t="shared" si="0"/>
        <v>11815691.014205011</v>
      </c>
      <c r="O10" s="209">
        <f t="shared" si="1"/>
        <v>24395.790986935066</v>
      </c>
      <c r="P10" s="60">
        <v>1.084114806549892</v>
      </c>
      <c r="Q10" s="219">
        <f t="shared" si="2"/>
        <v>12629593.05112393</v>
      </c>
      <c r="R10" s="61">
        <f t="shared" si="3"/>
        <v>-399938.94887606986</v>
      </c>
      <c r="S10" s="62">
        <f t="shared" si="4"/>
        <v>399938.94887606986</v>
      </c>
      <c r="T10" s="98">
        <f t="shared" si="5"/>
        <v>-3.0694805375670427E-2</v>
      </c>
      <c r="U10" s="98">
        <f t="shared" si="6"/>
        <v>3.0694805375670427E-2</v>
      </c>
      <c r="V10" s="98">
        <f>SUM($U$3:U10)/L10</f>
        <v>1.8752469574193787E-2</v>
      </c>
      <c r="W10" s="59">
        <f>SUMPRODUCT($R$3:R10,$R$3:R10)/L10</f>
        <v>82976993273.816452</v>
      </c>
      <c r="X10" s="63">
        <f>SUM($S$3:S10,$S$3:S10)/L10</f>
        <v>432359.75055501936</v>
      </c>
      <c r="Y10" s="59">
        <f>SUM($R$3:R10)</f>
        <v>-200414.88690362312</v>
      </c>
      <c r="Z10" s="64">
        <f t="shared" si="7"/>
        <v>-0.46353733585596468</v>
      </c>
    </row>
    <row r="11" spans="1:32" ht="16.5" thickBot="1">
      <c r="A11" s="3">
        <v>10</v>
      </c>
      <c r="B11" s="59">
        <v>11822554</v>
      </c>
      <c r="C11" s="59">
        <f t="shared" si="8"/>
        <v>11888421.458333334</v>
      </c>
      <c r="D11" s="28"/>
      <c r="E11" s="28"/>
      <c r="F11" s="28"/>
      <c r="G11" s="28"/>
      <c r="H11" s="28"/>
      <c r="I11" s="28"/>
      <c r="J11" s="28"/>
      <c r="K11" s="28"/>
      <c r="L11" s="3">
        <v>9</v>
      </c>
      <c r="M11" s="59">
        <v>11468525</v>
      </c>
      <c r="N11" s="205">
        <f t="shared" si="0"/>
        <v>11868112.306276729</v>
      </c>
      <c r="O11" s="209">
        <f t="shared" si="1"/>
        <v>24396.071241945916</v>
      </c>
      <c r="P11" s="60">
        <v>0.96355004479325057</v>
      </c>
      <c r="Q11" s="219">
        <f t="shared" si="2"/>
        <v>11408516.171498673</v>
      </c>
      <c r="R11" s="61">
        <f t="shared" si="3"/>
        <v>-60008.828501326963</v>
      </c>
      <c r="S11" s="62">
        <f t="shared" si="4"/>
        <v>60008.828501326963</v>
      </c>
      <c r="T11" s="98">
        <f t="shared" si="5"/>
        <v>-5.232480070569403E-3</v>
      </c>
      <c r="U11" s="98">
        <f t="shared" si="6"/>
        <v>5.232480070569403E-3</v>
      </c>
      <c r="V11" s="98">
        <f>SUM($U$3:U11)/L11</f>
        <v>1.725024851823552E-2</v>
      </c>
      <c r="W11" s="59">
        <f>SUMPRODUCT($R$3:R11,$R$3:R11)/L11</f>
        <v>74157445076.514816</v>
      </c>
      <c r="X11" s="63">
        <f>SUM($S$3:S11,$S$3:S11)/L11</f>
        <v>397655.07349364541</v>
      </c>
      <c r="Y11" s="59">
        <f>SUM($R$3:R11)</f>
        <v>-260423.71540495008</v>
      </c>
      <c r="Z11" s="64">
        <f t="shared" si="7"/>
        <v>-0.65489851070418115</v>
      </c>
      <c r="AB11" s="222" t="s">
        <v>64</v>
      </c>
      <c r="AC11" s="223">
        <v>0.45</v>
      </c>
    </row>
    <row r="12" spans="1:32" ht="16.5" thickBot="1">
      <c r="A12" s="3">
        <v>11</v>
      </c>
      <c r="B12" s="66">
        <v>11858259</v>
      </c>
      <c r="C12" s="59">
        <f t="shared" si="8"/>
        <v>11982183.458333334</v>
      </c>
      <c r="D12" s="28"/>
      <c r="E12" s="28"/>
      <c r="F12" s="28"/>
      <c r="G12" s="28"/>
      <c r="H12" s="28"/>
      <c r="I12" s="28"/>
      <c r="J12" s="28"/>
      <c r="K12" s="28"/>
      <c r="L12" s="3">
        <v>10</v>
      </c>
      <c r="M12" s="59">
        <v>11822554</v>
      </c>
      <c r="N12" s="205">
        <f t="shared" si="0"/>
        <v>11733258.841276344</v>
      </c>
      <c r="O12" s="209">
        <f t="shared" si="1"/>
        <v>24394.478746583492</v>
      </c>
      <c r="P12" s="60">
        <v>1.0246072292892465</v>
      </c>
      <c r="Q12" s="219">
        <f t="shared" si="2"/>
        <v>12185150.057988562</v>
      </c>
      <c r="R12" s="61">
        <f t="shared" si="3"/>
        <v>362596.05798856169</v>
      </c>
      <c r="S12" s="62">
        <f t="shared" si="4"/>
        <v>362596.05798856169</v>
      </c>
      <c r="T12" s="98">
        <f t="shared" si="5"/>
        <v>3.0669858474620771E-2</v>
      </c>
      <c r="U12" s="98">
        <f t="shared" si="6"/>
        <v>3.0669858474620771E-2</v>
      </c>
      <c r="V12" s="98">
        <f>SUM($U$3:U12)/L12</f>
        <v>1.8592209513874046E-2</v>
      </c>
      <c r="W12" s="59">
        <f>SUMPRODUCT($R$3:R12,$R$3:R12)/L12</f>
        <v>79889290695.747772</v>
      </c>
      <c r="X12" s="63">
        <f>SUM($S$3:S12,$S$3:S12)/L12</f>
        <v>430408.7777419932</v>
      </c>
      <c r="Y12" s="59">
        <f>SUM($R$3:R12)</f>
        <v>102172.34258361161</v>
      </c>
      <c r="Z12" s="64">
        <f t="shared" si="7"/>
        <v>0.23738443049332605</v>
      </c>
      <c r="AB12" s="79" t="s">
        <v>65</v>
      </c>
      <c r="AC12" s="80">
        <v>1.0000000000000001E-5</v>
      </c>
    </row>
    <row r="13" spans="1:32" ht="16.5" thickBot="1">
      <c r="A13" s="5">
        <v>12</v>
      </c>
      <c r="B13" s="67">
        <v>11980632</v>
      </c>
      <c r="C13" s="59">
        <f t="shared" si="8"/>
        <v>12072966.833333334</v>
      </c>
      <c r="D13" s="28"/>
      <c r="E13" s="28"/>
      <c r="F13" s="28"/>
      <c r="G13" s="28"/>
      <c r="H13" s="28"/>
      <c r="I13" s="28"/>
      <c r="J13" s="28"/>
      <c r="K13" s="28"/>
      <c r="L13" s="3">
        <v>11</v>
      </c>
      <c r="M13" s="66">
        <v>11858259</v>
      </c>
      <c r="N13" s="205">
        <f t="shared" si="0"/>
        <v>11833655.776725598</v>
      </c>
      <c r="O13" s="209">
        <f t="shared" si="1"/>
        <v>24395.238771150522</v>
      </c>
      <c r="P13" s="60">
        <v>0.99427423004958326</v>
      </c>
      <c r="Q13" s="219">
        <f t="shared" si="2"/>
        <v>11690331.701955723</v>
      </c>
      <c r="R13" s="61">
        <f t="shared" si="3"/>
        <v>-167927.29804427736</v>
      </c>
      <c r="S13" s="62">
        <f t="shared" si="4"/>
        <v>167927.29804427736</v>
      </c>
      <c r="T13" s="98">
        <f t="shared" si="5"/>
        <v>-1.4161210178009889E-2</v>
      </c>
      <c r="U13" s="98">
        <f t="shared" si="6"/>
        <v>1.4161210178009889E-2</v>
      </c>
      <c r="V13" s="98">
        <f>SUM($U$3:U13)/L13</f>
        <v>1.818939139243185E-2</v>
      </c>
      <c r="W13" s="59">
        <f>SUMPRODUCT($R$3:R13,$R$3:R13)/L13</f>
        <v>75190225853.266296</v>
      </c>
      <c r="X13" s="63">
        <f>SUM($S$3:S13,$S$3:S13)/L13</f>
        <v>421812.94304622611</v>
      </c>
      <c r="Y13" s="59">
        <f>SUM($R$3:R13)</f>
        <v>-65754.955460665748</v>
      </c>
      <c r="Z13" s="64">
        <f t="shared" si="7"/>
        <v>-0.15588652872005335</v>
      </c>
      <c r="AB13" s="81" t="s">
        <v>66</v>
      </c>
      <c r="AC13" s="82">
        <v>1.0000000000000001E-5</v>
      </c>
    </row>
    <row r="14" spans="1:32" ht="16.5" thickBot="1">
      <c r="A14" s="3">
        <v>13</v>
      </c>
      <c r="B14" s="59">
        <v>12044641</v>
      </c>
      <c r="C14" s="59">
        <f t="shared" si="8"/>
        <v>12153346.541666666</v>
      </c>
      <c r="D14" s="28"/>
      <c r="E14" s="28"/>
      <c r="F14" s="28"/>
      <c r="G14" s="28"/>
      <c r="H14" s="28"/>
      <c r="I14" s="28"/>
      <c r="J14" s="28"/>
      <c r="K14" s="28"/>
      <c r="L14" s="41">
        <v>12</v>
      </c>
      <c r="M14" s="68">
        <v>11980632</v>
      </c>
      <c r="N14" s="206">
        <f t="shared" si="0"/>
        <v>11705305.424659736</v>
      </c>
      <c r="O14" s="210">
        <f t="shared" si="1"/>
        <v>24393.711315242152</v>
      </c>
      <c r="P14" s="69">
        <v>1.040110341033966</v>
      </c>
      <c r="Q14" s="220">
        <f t="shared" si="2"/>
        <v>12333681.485726489</v>
      </c>
      <c r="R14" s="70">
        <f t="shared" si="3"/>
        <v>353049.48572648875</v>
      </c>
      <c r="S14" s="71">
        <f t="shared" si="4"/>
        <v>353049.48572648875</v>
      </c>
      <c r="T14" s="99">
        <f t="shared" si="5"/>
        <v>2.9468352397977734E-2</v>
      </c>
      <c r="U14" s="99">
        <f t="shared" si="6"/>
        <v>2.9468352397977734E-2</v>
      </c>
      <c r="V14" s="99">
        <f>SUM($U$3:U14)/L14</f>
        <v>1.9129304809560675E-2</v>
      </c>
      <c r="W14" s="68">
        <f>SUMPRODUCT($R$3:R14,$R$3:R14)/L14</f>
        <v>79311368646.472275</v>
      </c>
      <c r="X14" s="117">
        <f>SUM($S$3:S14,$S$3:S14)/L14</f>
        <v>445503.44541345537</v>
      </c>
      <c r="Y14" s="68">
        <f>SUM($R$3:R14)</f>
        <v>287294.53026582301</v>
      </c>
      <c r="Z14" s="73">
        <f t="shared" si="7"/>
        <v>0.64487611313352589</v>
      </c>
    </row>
    <row r="15" spans="1:32" ht="16.5" thickBot="1">
      <c r="A15" s="3">
        <v>14</v>
      </c>
      <c r="B15" s="59">
        <v>10570968</v>
      </c>
      <c r="C15" s="59">
        <f t="shared" si="8"/>
        <v>12227008.375</v>
      </c>
      <c r="D15" s="28"/>
      <c r="E15" s="28"/>
      <c r="F15" s="28"/>
      <c r="G15" s="28"/>
      <c r="H15" s="28"/>
      <c r="I15" s="28"/>
      <c r="J15" s="28"/>
      <c r="K15" s="28"/>
      <c r="L15" s="12">
        <v>13</v>
      </c>
      <c r="M15" s="74">
        <v>12044641</v>
      </c>
      <c r="N15" s="207">
        <f t="shared" si="0"/>
        <v>12086863.424291994</v>
      </c>
      <c r="O15" s="211">
        <f t="shared" si="1"/>
        <v>24397.282958125325</v>
      </c>
      <c r="P15" s="75">
        <f>$AC$13*(M3/N3)+(1-$AC$13)*P3</f>
        <v>0.96177103279079068</v>
      </c>
      <c r="Q15" s="221">
        <f t="shared" si="2"/>
        <v>11281284.852331901</v>
      </c>
      <c r="R15" s="61">
        <f t="shared" si="3"/>
        <v>-763356.14766809903</v>
      </c>
      <c r="S15" s="76">
        <f t="shared" si="4"/>
        <v>763356.14766809903</v>
      </c>
      <c r="T15" s="100">
        <f t="shared" si="5"/>
        <v>-6.3377243677756698E-2</v>
      </c>
      <c r="U15" s="100">
        <f t="shared" si="6"/>
        <v>6.3377243677756698E-2</v>
      </c>
      <c r="V15" s="100">
        <f>SUM($U$3:U15)/L15</f>
        <v>2.2532992414806521E-2</v>
      </c>
      <c r="W15" s="74">
        <f>SUMPRODUCT($R$3:R15,$R$3:R15)/L15</f>
        <v>118034540918.48831</v>
      </c>
      <c r="X15" s="77">
        <f>SUM($S$3:S15,$S$3:S15)/L15</f>
        <v>528673.35694597405</v>
      </c>
      <c r="Y15" s="74">
        <f>SUM($R$3:R15)</f>
        <v>-476061.61740227602</v>
      </c>
      <c r="Z15" s="78">
        <f t="shared" si="7"/>
        <v>-0.90048346705492388</v>
      </c>
    </row>
    <row r="16" spans="1:32" ht="16.5" customHeight="1" thickBot="1">
      <c r="A16" s="3">
        <v>15</v>
      </c>
      <c r="B16" s="59">
        <v>12362021</v>
      </c>
      <c r="C16" s="59">
        <f t="shared" si="8"/>
        <v>12274220.541666666</v>
      </c>
      <c r="D16" s="28"/>
      <c r="E16" s="224" t="s">
        <v>63</v>
      </c>
      <c r="F16" s="224"/>
      <c r="G16" s="224"/>
      <c r="H16" s="224"/>
      <c r="I16" s="224"/>
      <c r="J16" s="224"/>
      <c r="K16" s="224"/>
      <c r="L16" s="3">
        <v>14</v>
      </c>
      <c r="M16" s="59">
        <v>10570968</v>
      </c>
      <c r="N16" s="205">
        <f t="shared" si="0"/>
        <v>11678508.569541823</v>
      </c>
      <c r="O16" s="209">
        <f t="shared" si="1"/>
        <v>24392.955436748245</v>
      </c>
      <c r="P16" s="75">
        <f>$AC$13*(M4/N4)+(1-$AC$13)*P4</f>
        <v>0.94810380229581404</v>
      </c>
      <c r="Q16" s="219">
        <f t="shared" si="2"/>
        <v>11482732.32713973</v>
      </c>
      <c r="R16" s="61">
        <f t="shared" si="3"/>
        <v>911764.32713972963</v>
      </c>
      <c r="S16" s="62">
        <f t="shared" si="4"/>
        <v>911764.32713972963</v>
      </c>
      <c r="T16" s="98">
        <f t="shared" si="5"/>
        <v>8.6251734669874097E-2</v>
      </c>
      <c r="U16" s="98">
        <f t="shared" si="6"/>
        <v>8.6251734669874097E-2</v>
      </c>
      <c r="V16" s="98">
        <f>SUM($U$3:U16)/L16</f>
        <v>2.7084331147311347E-2</v>
      </c>
      <c r="W16" s="59">
        <f>SUMPRODUCT($R$3:R16,$R$3:R16)/L16</f>
        <v>168983087156.06516</v>
      </c>
      <c r="X16" s="63">
        <f>SUM($S$3:S16,$S$3:S16)/L16</f>
        <v>621163.02104122296</v>
      </c>
      <c r="Y16" s="59">
        <f>SUM($R$3:R16)</f>
        <v>435702.70973745361</v>
      </c>
      <c r="Z16" s="64">
        <f t="shared" si="7"/>
        <v>0.70143053430178126</v>
      </c>
    </row>
    <row r="17" spans="1:26" ht="16.5" thickBot="1">
      <c r="A17" s="3">
        <v>16</v>
      </c>
      <c r="B17" s="59">
        <v>12354434</v>
      </c>
      <c r="C17" s="59">
        <f t="shared" si="8"/>
        <v>12327471.875</v>
      </c>
      <c r="D17" s="28"/>
      <c r="E17" s="28"/>
      <c r="F17" s="28"/>
      <c r="G17" s="28"/>
      <c r="H17" s="28"/>
      <c r="I17" s="28"/>
      <c r="J17" s="28"/>
      <c r="K17" s="28"/>
      <c r="L17" s="3">
        <v>15</v>
      </c>
      <c r="M17" s="59">
        <v>12362021</v>
      </c>
      <c r="N17" s="205">
        <f t="shared" si="0"/>
        <v>11984140.626555815</v>
      </c>
      <c r="O17" s="209">
        <f t="shared" si="1"/>
        <v>24395.767827764019</v>
      </c>
      <c r="P17" s="75">
        <f t="shared" ref="P17:P46" si="9">$AC$13*(M5/N5)+(1-$AC$13)*P5</f>
        <v>1.0027696328321924</v>
      </c>
      <c r="Q17" s="219">
        <f t="shared" si="2"/>
        <v>11735314.265274066</v>
      </c>
      <c r="R17" s="61">
        <f t="shared" si="3"/>
        <v>-626706.73472593352</v>
      </c>
      <c r="S17" s="62">
        <f t="shared" si="4"/>
        <v>626706.73472593352</v>
      </c>
      <c r="T17" s="98">
        <f t="shared" si="5"/>
        <v>-5.0696138982932772E-2</v>
      </c>
      <c r="U17" s="98">
        <f t="shared" si="6"/>
        <v>5.0696138982932772E-2</v>
      </c>
      <c r="V17" s="98">
        <f>SUM($U$3:U17)/L17</f>
        <v>2.865845166968611E-2</v>
      </c>
      <c r="W17" s="59">
        <f>SUMPRODUCT($R$3:R17,$R$3:R17)/L17</f>
        <v>183901636769.05026</v>
      </c>
      <c r="X17" s="63">
        <f>SUM($S$3:S17,$S$3:S17)/L17</f>
        <v>663313.05093526596</v>
      </c>
      <c r="Y17" s="59">
        <f>SUM($R$3:R17)</f>
        <v>-191004.02498847991</v>
      </c>
      <c r="Z17" s="64">
        <f t="shared" si="7"/>
        <v>-0.28795457095132654</v>
      </c>
    </row>
    <row r="18" spans="1:26" ht="18.600000000000001" customHeight="1" thickBot="1">
      <c r="A18" s="3">
        <v>17</v>
      </c>
      <c r="B18" s="59">
        <v>12402361</v>
      </c>
      <c r="C18" s="59">
        <f t="shared" si="8"/>
        <v>12382395.25</v>
      </c>
      <c r="D18" s="28"/>
      <c r="E18" s="28"/>
      <c r="F18" s="28"/>
      <c r="G18" s="28"/>
      <c r="H18" s="28"/>
      <c r="I18" s="28"/>
      <c r="J18" s="28"/>
      <c r="L18" s="3">
        <v>16</v>
      </c>
      <c r="M18" s="59">
        <v>12354434</v>
      </c>
      <c r="N18" s="205">
        <f t="shared" si="0"/>
        <v>12193113.069833307</v>
      </c>
      <c r="O18" s="209">
        <f>$AC$12*(N18-N17)+(1-$AC$12)*O17</f>
        <v>24397.613594518516</v>
      </c>
      <c r="P18" s="75">
        <f t="shared" si="9"/>
        <v>0.99482451873706679</v>
      </c>
      <c r="Q18" s="219">
        <f t="shared" si="2"/>
        <v>11946386.439279195</v>
      </c>
      <c r="R18" s="61">
        <f t="shared" si="3"/>
        <v>-408047.56072080508</v>
      </c>
      <c r="S18" s="62">
        <f t="shared" si="4"/>
        <v>408047.56072080508</v>
      </c>
      <c r="T18" s="98">
        <f t="shared" si="5"/>
        <v>-3.3028430175012884E-2</v>
      </c>
      <c r="U18" s="98">
        <f t="shared" si="6"/>
        <v>3.3028430175012884E-2</v>
      </c>
      <c r="V18" s="98">
        <f>SUM($U$3:U18)/L18</f>
        <v>2.8931575326269034E-2</v>
      </c>
      <c r="W18" s="59">
        <f>SUMPRODUCT($R$3:R18,$R$3:R18)/L18</f>
        <v>182814210209.12207</v>
      </c>
      <c r="X18" s="63">
        <f>SUM($S$3:S18,$S$3:S18)/L18</f>
        <v>672861.93034191243</v>
      </c>
      <c r="Y18" s="59">
        <f>SUM($R$3:R18)</f>
        <v>-599051.58570928499</v>
      </c>
      <c r="Z18" s="64">
        <f t="shared" si="7"/>
        <v>-0.89030387765418539</v>
      </c>
    </row>
    <row r="19" spans="1:26" ht="16.5" thickBot="1">
      <c r="A19" s="3">
        <v>18</v>
      </c>
      <c r="B19" s="65">
        <v>12529393</v>
      </c>
      <c r="C19" s="59">
        <f t="shared" si="8"/>
        <v>12444887.375</v>
      </c>
      <c r="D19" s="28"/>
      <c r="E19" t="s">
        <v>4</v>
      </c>
      <c r="L19" s="3">
        <v>17</v>
      </c>
      <c r="M19" s="59">
        <v>12402361</v>
      </c>
      <c r="N19" s="205">
        <f t="shared" si="0"/>
        <v>12474606.747681919</v>
      </c>
      <c r="O19" s="209">
        <f t="shared" si="1"/>
        <v>24400.184555161057</v>
      </c>
      <c r="P19" s="75">
        <f t="shared" si="9"/>
        <v>0.96978033867198121</v>
      </c>
      <c r="Q19" s="219">
        <f t="shared" si="2"/>
        <v>11848301.648303185</v>
      </c>
      <c r="R19" s="61">
        <f t="shared" si="3"/>
        <v>-554059.35169681534</v>
      </c>
      <c r="S19" s="62">
        <f t="shared" si="4"/>
        <v>554059.35169681534</v>
      </c>
      <c r="T19" s="98">
        <f t="shared" si="5"/>
        <v>-4.4673699765457188E-2</v>
      </c>
      <c r="U19" s="98">
        <f t="shared" si="6"/>
        <v>4.4673699765457188E-2</v>
      </c>
      <c r="V19" s="98">
        <f>SUM($U$3:U19)/L19</f>
        <v>2.9857582646221278E-2</v>
      </c>
      <c r="W19" s="59">
        <f>SUMPRODUCT($R$3:R19,$R$3:R19)/L19</f>
        <v>190118184032.27344</v>
      </c>
      <c r="X19" s="63">
        <f>SUM($S$3:S19,$S$3:S19)/L19</f>
        <v>698465.26993318996</v>
      </c>
      <c r="Y19" s="59">
        <f>SUM($R$3:R19)</f>
        <v>-1153110.9374061003</v>
      </c>
      <c r="Z19" s="64">
        <f t="shared" si="7"/>
        <v>-1.650920936292793</v>
      </c>
    </row>
    <row r="20" spans="1:26" ht="16.5" thickBot="1">
      <c r="A20" s="3">
        <v>19</v>
      </c>
      <c r="B20" s="66">
        <v>13963321</v>
      </c>
      <c r="C20" s="59">
        <f t="shared" si="8"/>
        <v>12468578.208333334</v>
      </c>
      <c r="D20" s="28"/>
      <c r="L20" s="3">
        <v>18</v>
      </c>
      <c r="M20" s="65">
        <v>12529393</v>
      </c>
      <c r="N20" s="205">
        <f t="shared" si="0"/>
        <v>12542500.821032118</v>
      </c>
      <c r="O20" s="209">
        <f t="shared" si="1"/>
        <v>24400.61949404901</v>
      </c>
      <c r="P20" s="75">
        <f t="shared" si="9"/>
        <v>0.99473890067283388</v>
      </c>
      <c r="Q20" s="219">
        <f t="shared" si="2"/>
        <v>12433248.415275645</v>
      </c>
      <c r="R20" s="61">
        <f t="shared" si="3"/>
        <v>-96144.584724355489</v>
      </c>
      <c r="S20" s="62">
        <f t="shared" si="4"/>
        <v>96144.584724355489</v>
      </c>
      <c r="T20" s="98">
        <f t="shared" si="5"/>
        <v>-7.6735229491449019E-3</v>
      </c>
      <c r="U20" s="98">
        <f t="shared" si="6"/>
        <v>7.6735229491449019E-3</v>
      </c>
      <c r="V20" s="98">
        <f>SUM($U$3:U20)/L20</f>
        <v>2.8625134885272591E-2</v>
      </c>
      <c r="W20" s="59">
        <f>SUMPRODUCT($R$3:R20,$R$3:R20)/L20</f>
        <v>180069606095.58151</v>
      </c>
      <c r="X20" s="63">
        <f>SUM($S$3:S20,$S$3:S20)/L20</f>
        <v>670344.37546183006</v>
      </c>
      <c r="Y20" s="59">
        <f>SUM($R$3:R20)</f>
        <v>-1249255.5221304558</v>
      </c>
      <c r="Z20" s="64">
        <f t="shared" si="7"/>
        <v>-1.8636026016773664</v>
      </c>
    </row>
    <row r="21" spans="1:26" ht="16.5" thickBot="1">
      <c r="A21" s="3">
        <v>20</v>
      </c>
      <c r="B21" s="66">
        <v>13704451</v>
      </c>
      <c r="C21" s="59">
        <f t="shared" si="8"/>
        <v>12545604.791666666</v>
      </c>
      <c r="D21" s="28"/>
      <c r="E21" s="25" t="s">
        <v>5</v>
      </c>
      <c r="F21" s="25"/>
      <c r="L21" s="3">
        <v>19</v>
      </c>
      <c r="M21" s="66">
        <v>13963321</v>
      </c>
      <c r="N21" s="205">
        <f t="shared" si="0"/>
        <v>12577737.030543916</v>
      </c>
      <c r="O21" s="209">
        <f t="shared" si="1"/>
        <v>24400.727849949188</v>
      </c>
      <c r="P21" s="75">
        <f t="shared" si="9"/>
        <v>1.1089939315953308</v>
      </c>
      <c r="Q21" s="219">
        <f t="shared" si="2"/>
        <v>13936617.43650014</v>
      </c>
      <c r="R21" s="61">
        <f t="shared" si="3"/>
        <v>-26703.563499860466</v>
      </c>
      <c r="S21" s="62">
        <f t="shared" si="4"/>
        <v>26703.563499860466</v>
      </c>
      <c r="T21" s="98">
        <f t="shared" si="5"/>
        <v>-1.9124077645898468E-3</v>
      </c>
      <c r="U21" s="98">
        <f t="shared" si="6"/>
        <v>1.9124077645898468E-3</v>
      </c>
      <c r="V21" s="98">
        <f>SUM($U$3:U21)/L21</f>
        <v>2.7219201878920872E-2</v>
      </c>
      <c r="W21" s="59">
        <f>SUMPRODUCT($R$3:R21,$R$3:R21)/L21</f>
        <v>170629788948.63467</v>
      </c>
      <c r="X21" s="63">
        <f>SUM($S$3:S21,$S$3:S21)/L21</f>
        <v>637873.99396382424</v>
      </c>
      <c r="Y21" s="59">
        <f>SUM($R$3:R21)</f>
        <v>-1275959.0856303163</v>
      </c>
      <c r="Z21" s="64">
        <f t="shared" si="7"/>
        <v>-2.0003309395032018</v>
      </c>
    </row>
    <row r="22" spans="1:26" ht="16.5" thickBot="1">
      <c r="A22" s="3">
        <v>21</v>
      </c>
      <c r="B22" s="59">
        <v>11926698</v>
      </c>
      <c r="C22" s="59">
        <f t="shared" si="8"/>
        <v>12654640.166666666</v>
      </c>
      <c r="D22" s="28"/>
      <c r="E22" t="s">
        <v>6</v>
      </c>
      <c r="F22">
        <v>0.61746805958284912</v>
      </c>
      <c r="L22" s="3">
        <v>20</v>
      </c>
      <c r="M22" s="66">
        <v>13704451</v>
      </c>
      <c r="N22" s="205">
        <f t="shared" si="0"/>
        <v>12619689.431666341</v>
      </c>
      <c r="O22" s="209">
        <f t="shared" si="1"/>
        <v>24400.903366681912</v>
      </c>
      <c r="P22" s="75">
        <f t="shared" si="9"/>
        <v>1.0841149927145621</v>
      </c>
      <c r="Q22" s="219">
        <f t="shared" si="2"/>
        <v>13662166.484129073</v>
      </c>
      <c r="R22" s="61">
        <f t="shared" si="3"/>
        <v>-42284.515870926902</v>
      </c>
      <c r="S22" s="62">
        <f t="shared" si="4"/>
        <v>42284.515870926902</v>
      </c>
      <c r="T22" s="98">
        <f t="shared" si="5"/>
        <v>-3.0854585762630626E-3</v>
      </c>
      <c r="U22" s="98">
        <f t="shared" si="6"/>
        <v>3.0854585762630626E-3</v>
      </c>
      <c r="V22" s="98">
        <f>SUM($U$3:U22)/L22</f>
        <v>2.6012514713787981E-2</v>
      </c>
      <c r="W22" s="59">
        <f>SUMPRODUCT($R$3:R22,$R$3:R22)/L22</f>
        <v>162187698515.32486</v>
      </c>
      <c r="X22" s="63">
        <f>SUM($S$3:S22,$S$3:S22)/L22</f>
        <v>610208.74585272581</v>
      </c>
      <c r="Y22" s="59">
        <f>SUM($R$3:R22)</f>
        <v>-1318243.6015012432</v>
      </c>
      <c r="Z22" s="64">
        <f t="shared" si="7"/>
        <v>-2.1603158107134077</v>
      </c>
    </row>
    <row r="23" spans="1:26" ht="16.5" thickBot="1">
      <c r="A23" s="3">
        <v>22</v>
      </c>
      <c r="B23" s="59">
        <v>12642413</v>
      </c>
      <c r="C23" s="59">
        <f t="shared" si="8"/>
        <v>12659082.958333334</v>
      </c>
      <c r="D23" s="28"/>
      <c r="E23" t="s">
        <v>7</v>
      </c>
      <c r="F23">
        <v>0.38126680460500889</v>
      </c>
      <c r="L23" s="3">
        <v>21</v>
      </c>
      <c r="M23" s="59">
        <v>11926698</v>
      </c>
      <c r="N23" s="205">
        <f t="shared" si="0"/>
        <v>12524291.400420493</v>
      </c>
      <c r="O23" s="209">
        <f t="shared" si="1"/>
        <v>24399.705377335791</v>
      </c>
      <c r="P23" s="75">
        <f t="shared" si="9"/>
        <v>0.96355007260294334</v>
      </c>
      <c r="Q23" s="219">
        <f t="shared" si="2"/>
        <v>12183214.160319243</v>
      </c>
      <c r="R23" s="61">
        <f t="shared" si="3"/>
        <v>256516.16031924263</v>
      </c>
      <c r="S23" s="62">
        <f t="shared" si="4"/>
        <v>256516.16031924263</v>
      </c>
      <c r="T23" s="98">
        <f t="shared" si="5"/>
        <v>2.1507726641459574E-2</v>
      </c>
      <c r="U23" s="98">
        <f t="shared" si="6"/>
        <v>2.1507726641459574E-2</v>
      </c>
      <c r="V23" s="98">
        <f>SUM($U$3:U23)/L23</f>
        <v>2.579800099605806E-2</v>
      </c>
      <c r="W23" s="59">
        <f>SUMPRODUCT($R$3:R23,$R$3:R23)/L23</f>
        <v>157597833848.16306</v>
      </c>
      <c r="X23" s="63">
        <f>SUM($S$3:S23,$S$3:S23)/L23</f>
        <v>605581.29703300004</v>
      </c>
      <c r="Y23" s="59">
        <f>SUM($R$3:R23)</f>
        <v>-1061727.4411820006</v>
      </c>
      <c r="Z23" s="64">
        <f t="shared" si="7"/>
        <v>-1.7532368426565585</v>
      </c>
    </row>
    <row r="24" spans="1:26" ht="16.5" thickBot="1">
      <c r="A24" s="3">
        <v>23</v>
      </c>
      <c r="B24" s="66">
        <v>12356561</v>
      </c>
      <c r="C24" s="59">
        <f t="shared" si="8"/>
        <v>12626676.666666666</v>
      </c>
      <c r="D24" s="28"/>
      <c r="E24" t="s">
        <v>8</v>
      </c>
      <c r="F24">
        <v>0.3705989908913021</v>
      </c>
      <c r="L24" s="3">
        <v>22</v>
      </c>
      <c r="M24" s="59">
        <v>12642413</v>
      </c>
      <c r="N24" s="205">
        <f t="shared" si="0"/>
        <v>12454236.338354394</v>
      </c>
      <c r="O24" s="209">
        <f t="shared" si="1"/>
        <v>24398.760829661358</v>
      </c>
      <c r="P24" s="75">
        <f t="shared" si="9"/>
        <v>1.0246070593212653</v>
      </c>
      <c r="Q24" s="219">
        <f t="shared" si="2"/>
        <v>12857477.492242429</v>
      </c>
      <c r="R24" s="61">
        <f t="shared" si="3"/>
        <v>215064.49224242941</v>
      </c>
      <c r="S24" s="62">
        <f t="shared" si="4"/>
        <v>215064.49224242941</v>
      </c>
      <c r="T24" s="98">
        <f t="shared" si="5"/>
        <v>1.7011348406544655E-2</v>
      </c>
      <c r="U24" s="98">
        <f t="shared" si="6"/>
        <v>1.7011348406544655E-2</v>
      </c>
      <c r="V24" s="98">
        <f>SUM($U$3:U24)/L24</f>
        <v>2.5398607696534722E-2</v>
      </c>
      <c r="W24" s="59">
        <f>SUMPRODUCT($R$3:R24,$R$3:R24)/L24</f>
        <v>152536693028.85992</v>
      </c>
      <c r="X24" s="63">
        <f>SUM($S$3:S24,$S$3:S24)/L24</f>
        <v>597606.19191717543</v>
      </c>
      <c r="Y24" s="59">
        <f>SUM($R$3:R24)</f>
        <v>-846662.94893957116</v>
      </c>
      <c r="Z24" s="64">
        <f t="shared" si="7"/>
        <v>-1.4167573234530901</v>
      </c>
    </row>
    <row r="25" spans="1:26" ht="16.5" thickBot="1">
      <c r="A25" s="5">
        <v>24</v>
      </c>
      <c r="B25" s="68">
        <v>12982141</v>
      </c>
      <c r="C25" s="59">
        <f t="shared" si="8"/>
        <v>12566688.125</v>
      </c>
      <c r="D25" s="28"/>
      <c r="E25" t="s">
        <v>9</v>
      </c>
      <c r="F25">
        <v>547396.79673495016</v>
      </c>
      <c r="L25" s="3">
        <v>23</v>
      </c>
      <c r="M25" s="66">
        <v>12356561</v>
      </c>
      <c r="N25" s="205">
        <f t="shared" si="0"/>
        <v>12455722.533227852</v>
      </c>
      <c r="O25" s="209">
        <f t="shared" si="1"/>
        <v>24398.531704001794</v>
      </c>
      <c r="P25" s="75">
        <f t="shared" si="9"/>
        <v>0.99427430809817252</v>
      </c>
      <c r="Q25" s="219">
        <f t="shared" si="2"/>
        <v>12407186.279250797</v>
      </c>
      <c r="R25" s="61">
        <f t="shared" si="3"/>
        <v>50625.279250796884</v>
      </c>
      <c r="S25" s="62">
        <f t="shared" si="4"/>
        <v>50625.279250796884</v>
      </c>
      <c r="T25" s="98">
        <f t="shared" si="5"/>
        <v>4.0970363235205073E-3</v>
      </c>
      <c r="U25" s="98">
        <f t="shared" si="6"/>
        <v>4.0970363235205073E-3</v>
      </c>
      <c r="V25" s="98">
        <f>SUM($U$3:U25)/L25</f>
        <v>2.4472452419447149E-2</v>
      </c>
      <c r="W25" s="59">
        <f>SUMPRODUCT($R$3:R25,$R$3:R25)/L25</f>
        <v>146016094153.65823</v>
      </c>
      <c r="X25" s="63">
        <f>SUM($S$3:S25,$S$3:S25)/L25</f>
        <v>576025.51220345451</v>
      </c>
      <c r="Y25" s="59">
        <f>SUM($R$3:R25)</f>
        <v>-796037.66968877427</v>
      </c>
      <c r="Z25" s="64">
        <f t="shared" si="7"/>
        <v>-1.3819486339133025</v>
      </c>
    </row>
    <row r="26" spans="1:26" ht="16.5" thickBot="1">
      <c r="A26" s="3">
        <v>25</v>
      </c>
      <c r="B26" s="74">
        <v>11611712</v>
      </c>
      <c r="C26" s="59">
        <f t="shared" si="8"/>
        <v>12497082.666666666</v>
      </c>
      <c r="D26" s="28"/>
      <c r="E26" s="23" t="s">
        <v>10</v>
      </c>
      <c r="F26" s="23">
        <v>60</v>
      </c>
      <c r="L26" s="41">
        <v>24</v>
      </c>
      <c r="M26" s="68">
        <v>12982141</v>
      </c>
      <c r="N26" s="206">
        <f t="shared" si="0"/>
        <v>12480744.116226379</v>
      </c>
      <c r="O26" s="210">
        <f t="shared" si="1"/>
        <v>24398.537934514741</v>
      </c>
      <c r="P26" s="83">
        <f t="shared" si="9"/>
        <v>1.0401101751457555</v>
      </c>
      <c r="Q26" s="220">
        <f t="shared" si="2"/>
        <v>12980700.906686503</v>
      </c>
      <c r="R26" s="70">
        <f t="shared" si="3"/>
        <v>-1440.0933134965599</v>
      </c>
      <c r="S26" s="71">
        <f t="shared" si="4"/>
        <v>1440.0933134965599</v>
      </c>
      <c r="T26" s="99">
        <f t="shared" si="5"/>
        <v>-1.1092879930179158E-4</v>
      </c>
      <c r="U26" s="99">
        <f t="shared" si="6"/>
        <v>1.1092879930179158E-4</v>
      </c>
      <c r="V26" s="99">
        <f>SUM($U$3:U26)/L26</f>
        <v>2.3457388935274423E-2</v>
      </c>
      <c r="W26" s="68">
        <f>SUMPRODUCT($R$3:R26,$R$3:R26)/L26</f>
        <v>139932176641.78714</v>
      </c>
      <c r="X26" s="117">
        <f>SUM($S$3:S26,$S$3:S26)/L26</f>
        <v>552144.45697110193</v>
      </c>
      <c r="Y26" s="68">
        <f>SUM($R$3:R26)</f>
        <v>-797477.76300227083</v>
      </c>
      <c r="Z26" s="73">
        <f t="shared" si="7"/>
        <v>-1.4443281154663645</v>
      </c>
    </row>
    <row r="27" spans="1:26" ht="16.5" thickBot="1">
      <c r="A27" s="3">
        <v>26</v>
      </c>
      <c r="B27" s="59">
        <v>12852535</v>
      </c>
      <c r="C27" s="59">
        <f t="shared" si="8"/>
        <v>12426919.541666666</v>
      </c>
      <c r="D27" s="28"/>
      <c r="L27" s="12">
        <v>25</v>
      </c>
      <c r="M27" s="74">
        <v>11611712</v>
      </c>
      <c r="N27" s="207">
        <f t="shared" si="0"/>
        <v>12310793.61955034</v>
      </c>
      <c r="O27" s="211">
        <f t="shared" si="1"/>
        <v>24396.594444168637</v>
      </c>
      <c r="P27" s="75">
        <f t="shared" si="9"/>
        <v>0.96177138014797225</v>
      </c>
      <c r="Q27" s="221">
        <f t="shared" si="2"/>
        <v>12027088.3094396</v>
      </c>
      <c r="R27" s="61">
        <f t="shared" si="3"/>
        <v>415376.30943959951</v>
      </c>
      <c r="S27" s="76">
        <f t="shared" si="4"/>
        <v>415376.30943959951</v>
      </c>
      <c r="T27" s="100">
        <f t="shared" si="5"/>
        <v>3.5772184966316727E-2</v>
      </c>
      <c r="U27" s="100">
        <f t="shared" si="6"/>
        <v>3.5772184966316727E-2</v>
      </c>
      <c r="V27" s="100">
        <f>SUM($U$3:U27)/L27</f>
        <v>2.3949980776516114E-2</v>
      </c>
      <c r="W27" s="74">
        <f>SUMPRODUCT($R$3:R27,$R$3:R27)/L27</f>
        <v>141236388713.86212</v>
      </c>
      <c r="X27" s="77">
        <f>SUM($S$3:S27,$S$3:S27)/L27</f>
        <v>563288.78344742581</v>
      </c>
      <c r="Y27" s="74">
        <f>SUM($R$3:R27)</f>
        <v>-382101.45356267132</v>
      </c>
      <c r="Z27" s="78">
        <f t="shared" si="7"/>
        <v>-0.67834024889354916</v>
      </c>
    </row>
    <row r="28" spans="1:26" ht="16.5" thickBot="1">
      <c r="A28" s="3">
        <v>27</v>
      </c>
      <c r="B28" s="59">
        <v>12697303</v>
      </c>
      <c r="C28" s="59">
        <f t="shared" si="8"/>
        <v>12353715.666666666</v>
      </c>
      <c r="D28" s="28"/>
      <c r="E28" s="24"/>
      <c r="F28" s="24" t="s">
        <v>21</v>
      </c>
      <c r="G28" s="24" t="s">
        <v>9</v>
      </c>
      <c r="L28" s="3">
        <v>26</v>
      </c>
      <c r="M28" s="59">
        <v>12852535</v>
      </c>
      <c r="N28" s="205">
        <f t="shared" si="0"/>
        <v>12884576.297438435</v>
      </c>
      <c r="O28" s="209">
        <f t="shared" si="1"/>
        <v>24402.088305003079</v>
      </c>
      <c r="P28" s="60">
        <f t="shared" si="9"/>
        <v>0.94810337289990543</v>
      </c>
      <c r="Q28" s="219">
        <f t="shared" si="2"/>
        <v>11695035.4472501</v>
      </c>
      <c r="R28" s="61">
        <f t="shared" si="3"/>
        <v>-1157499.5527499001</v>
      </c>
      <c r="S28" s="62">
        <f t="shared" si="4"/>
        <v>1157499.5527499001</v>
      </c>
      <c r="T28" s="98">
        <f t="shared" si="5"/>
        <v>-9.0060019501981531E-2</v>
      </c>
      <c r="U28" s="98">
        <f t="shared" si="6"/>
        <v>9.0060019501981531E-2</v>
      </c>
      <c r="V28" s="98">
        <f>SUM($U$3:U28)/L28</f>
        <v>2.64926745736494E-2</v>
      </c>
      <c r="W28" s="59">
        <f>SUMPRODUCT($R$3:R28,$R$3:R28)/L28</f>
        <v>187335189710.10663</v>
      </c>
      <c r="X28" s="63">
        <f>SUM($S$3:S28,$S$3:S28)/L28</f>
        <v>630662.25737251714</v>
      </c>
      <c r="Y28" s="59">
        <f>SUM($R$3:R28)</f>
        <v>-1539601.0063125715</v>
      </c>
      <c r="Z28" s="64">
        <f t="shared" si="7"/>
        <v>-2.4412448791955628</v>
      </c>
    </row>
    <row r="29" spans="1:26" ht="16.5" thickBot="1">
      <c r="A29" s="3">
        <v>28</v>
      </c>
      <c r="B29" s="59">
        <v>12125779</v>
      </c>
      <c r="C29" s="59">
        <f t="shared" si="8"/>
        <v>12295769.791666666</v>
      </c>
      <c r="D29" s="28"/>
      <c r="E29" t="s">
        <v>15</v>
      </c>
      <c r="F29">
        <v>11554303.060247064</v>
      </c>
      <c r="G29">
        <v>164857.4501157472</v>
      </c>
      <c r="L29" s="3">
        <v>27</v>
      </c>
      <c r="M29" s="59">
        <v>12697303</v>
      </c>
      <c r="N29" s="205">
        <f t="shared" si="0"/>
        <v>12797941.446183268</v>
      </c>
      <c r="O29" s="209">
        <f t="shared" si="1"/>
        <v>24400.97793560748</v>
      </c>
      <c r="P29" s="60">
        <f t="shared" si="9"/>
        <v>1.002769920452903</v>
      </c>
      <c r="Q29" s="219">
        <f t="shared" si="2"/>
        <v>12944735.229000194</v>
      </c>
      <c r="R29" s="61">
        <f t="shared" si="3"/>
        <v>247432.229000194</v>
      </c>
      <c r="S29" s="62">
        <f t="shared" si="4"/>
        <v>247432.229000194</v>
      </c>
      <c r="T29" s="98">
        <f t="shared" si="5"/>
        <v>1.9486990977548066E-2</v>
      </c>
      <c r="U29" s="98">
        <f t="shared" si="6"/>
        <v>1.9486990977548066E-2</v>
      </c>
      <c r="V29" s="98">
        <f>SUM($U$3:U29)/L29</f>
        <v>2.6233204810830829E-2</v>
      </c>
      <c r="W29" s="59">
        <f>SUMPRODUCT($R$3:R29,$R$3:R29)/L29</f>
        <v>182664357052.25101</v>
      </c>
      <c r="X29" s="63">
        <f>SUM($S$3:S29,$S$3:S29)/L29</f>
        <v>625632.70924762345</v>
      </c>
      <c r="Y29" s="59">
        <f>SUM($R$3:R29)</f>
        <v>-1292168.7773123775</v>
      </c>
      <c r="Z29" s="64">
        <f t="shared" si="7"/>
        <v>-2.0653791884799633</v>
      </c>
    </row>
    <row r="30" spans="1:26" ht="16.5" thickBot="1">
      <c r="A30" s="3">
        <v>29</v>
      </c>
      <c r="B30" s="59">
        <v>11853265</v>
      </c>
      <c r="C30" s="59">
        <f t="shared" si="8"/>
        <v>12231814.625</v>
      </c>
      <c r="D30" s="28"/>
      <c r="E30" s="23" t="s">
        <v>28</v>
      </c>
      <c r="F30" s="23">
        <v>24395.128600537188</v>
      </c>
      <c r="G30" s="23">
        <v>4080.621619582646</v>
      </c>
      <c r="H30" s="28"/>
      <c r="I30" s="28"/>
      <c r="J30" s="28"/>
      <c r="L30" s="3">
        <v>28</v>
      </c>
      <c r="M30" s="59">
        <v>12125779</v>
      </c>
      <c r="N30" s="205">
        <f t="shared" si="0"/>
        <v>12537275.321082821</v>
      </c>
      <c r="O30" s="209">
        <f t="shared" si="1"/>
        <v>24398.127264577121</v>
      </c>
      <c r="P30" s="60">
        <f t="shared" si="9"/>
        <v>0.99482470279683655</v>
      </c>
      <c r="Q30" s="219">
        <f t="shared" si="2"/>
        <v>12755982.991233328</v>
      </c>
      <c r="R30" s="61">
        <f t="shared" si="3"/>
        <v>630203.99123332836</v>
      </c>
      <c r="S30" s="62">
        <f t="shared" si="4"/>
        <v>630203.99123332836</v>
      </c>
      <c r="T30" s="98">
        <f t="shared" si="5"/>
        <v>5.1972247822867988E-2</v>
      </c>
      <c r="U30" s="98">
        <f t="shared" si="6"/>
        <v>5.1972247822867988E-2</v>
      </c>
      <c r="V30" s="98">
        <f>SUM($U$3:U30)/L30</f>
        <v>2.7152456346975017E-2</v>
      </c>
      <c r="W30" s="59">
        <f>SUMPRODUCT($R$3:R30,$R$3:R30)/L30</f>
        <v>190324811106.32837</v>
      </c>
      <c r="X30" s="63">
        <f>SUM($S$3:S30,$S$3:S30)/L30</f>
        <v>648303.25471973175</v>
      </c>
      <c r="Y30" s="59">
        <f>SUM($R$3:R30)</f>
        <v>-661964.78607904911</v>
      </c>
      <c r="Z30" s="64">
        <f t="shared" si="7"/>
        <v>-1.0210727483779538</v>
      </c>
    </row>
    <row r="31" spans="1:26" ht="16.5" thickBot="1">
      <c r="A31" s="3">
        <v>30</v>
      </c>
      <c r="B31" s="65">
        <v>11638764</v>
      </c>
      <c r="C31" s="59">
        <f t="shared" si="8"/>
        <v>12138485.666666666</v>
      </c>
      <c r="D31" s="28"/>
      <c r="H31" s="28"/>
      <c r="I31" s="28"/>
      <c r="J31" s="28"/>
      <c r="L31" s="3">
        <v>29</v>
      </c>
      <c r="M31" s="59">
        <v>11853265</v>
      </c>
      <c r="N31" s="205">
        <f t="shared" si="0"/>
        <v>12409101.926056799</v>
      </c>
      <c r="O31" s="209">
        <f t="shared" si="1"/>
        <v>24396.601549354215</v>
      </c>
      <c r="P31" s="60">
        <f t="shared" si="9"/>
        <v>0.96978058295434588</v>
      </c>
      <c r="Q31" s="219">
        <f t="shared" si="2"/>
        <v>12182066.999620469</v>
      </c>
      <c r="R31" s="61">
        <f t="shared" si="3"/>
        <v>328801.99962046929</v>
      </c>
      <c r="S31" s="62">
        <f t="shared" si="4"/>
        <v>328801.99962046929</v>
      </c>
      <c r="T31" s="98">
        <f t="shared" si="5"/>
        <v>2.7739361232577631E-2</v>
      </c>
      <c r="U31" s="98">
        <f t="shared" si="6"/>
        <v>2.7739361232577631E-2</v>
      </c>
      <c r="V31" s="98">
        <f>SUM($U$3:U31)/L31</f>
        <v>2.7172694446478553E-2</v>
      </c>
      <c r="W31" s="59">
        <f>SUMPRODUCT($R$3:R31,$R$3:R31)/L31</f>
        <v>187489843652.81424</v>
      </c>
      <c r="X31" s="63">
        <f>SUM($S$3:S31,$S$3:S31)/L31</f>
        <v>648623.97004804912</v>
      </c>
      <c r="Y31" s="59">
        <f>SUM($R$3:R31)</f>
        <v>-333162.78645857982</v>
      </c>
      <c r="Z31" s="64">
        <f t="shared" si="7"/>
        <v>-0.51364550470421189</v>
      </c>
    </row>
    <row r="32" spans="1:26" ht="16.5" thickBot="1">
      <c r="A32" s="3">
        <v>31</v>
      </c>
      <c r="B32" s="66">
        <v>13183419</v>
      </c>
      <c r="C32" s="59">
        <f t="shared" si="8"/>
        <v>12084482.75</v>
      </c>
      <c r="D32" s="28"/>
      <c r="H32" s="28"/>
      <c r="I32" s="28"/>
      <c r="J32" s="28"/>
      <c r="L32" s="3">
        <v>30</v>
      </c>
      <c r="M32" s="65">
        <v>11638764</v>
      </c>
      <c r="N32" s="205">
        <f t="shared" si="0"/>
        <v>12103568.213884018</v>
      </c>
      <c r="O32" s="209">
        <f t="shared" si="1"/>
        <v>24393.302246216994</v>
      </c>
      <c r="P32" s="60">
        <f t="shared" si="9"/>
        <v>0.99473894283310349</v>
      </c>
      <c r="Q32" s="219">
        <f t="shared" si="2"/>
        <v>12368085.181067893</v>
      </c>
      <c r="R32" s="61">
        <f t="shared" si="3"/>
        <v>729321.18106789328</v>
      </c>
      <c r="S32" s="62">
        <f t="shared" si="4"/>
        <v>729321.18106789328</v>
      </c>
      <c r="T32" s="98">
        <f t="shared" si="5"/>
        <v>6.2663112772790422E-2</v>
      </c>
      <c r="U32" s="98">
        <f t="shared" si="6"/>
        <v>6.2663112772790422E-2</v>
      </c>
      <c r="V32" s="98">
        <f>SUM($U$3:U32)/L32</f>
        <v>2.835570839068895E-2</v>
      </c>
      <c r="W32" s="59">
        <f>SUMPRODUCT($R$3:R32,$R$3:R32)/L32</f>
        <v>198970495036.19598</v>
      </c>
      <c r="X32" s="63">
        <f>SUM($S$3:S32,$S$3:S32)/L32</f>
        <v>675624.58311764046</v>
      </c>
      <c r="Y32" s="59">
        <f>SUM($R$3:R32)</f>
        <v>396158.39460931346</v>
      </c>
      <c r="Z32" s="64">
        <f t="shared" si="7"/>
        <v>0.58635876270407106</v>
      </c>
    </row>
    <row r="33" spans="1:26" ht="16.5" thickBot="1">
      <c r="A33" s="3">
        <v>32</v>
      </c>
      <c r="B33" s="66">
        <v>12800438</v>
      </c>
      <c r="C33" s="59">
        <f t="shared" si="8"/>
        <v>12041573.958333334</v>
      </c>
      <c r="D33" s="28"/>
      <c r="H33" s="28"/>
      <c r="I33" s="28"/>
      <c r="J33" s="28"/>
      <c r="L33" s="3">
        <v>31</v>
      </c>
      <c r="M33" s="66">
        <v>13183419</v>
      </c>
      <c r="N33" s="205">
        <f t="shared" si="0"/>
        <v>12019856.697109558</v>
      </c>
      <c r="O33" s="209">
        <f t="shared" si="1"/>
        <v>24392.221198026786</v>
      </c>
      <c r="P33" s="60">
        <f t="shared" si="9"/>
        <v>1.1089939432722802</v>
      </c>
      <c r="Q33" s="219">
        <f t="shared" si="2"/>
        <v>13449835.86562773</v>
      </c>
      <c r="R33" s="61">
        <f t="shared" si="3"/>
        <v>266416.86562773027</v>
      </c>
      <c r="S33" s="62">
        <f t="shared" si="4"/>
        <v>266416.86562773027</v>
      </c>
      <c r="T33" s="98">
        <f t="shared" si="5"/>
        <v>2.0208480488083574E-2</v>
      </c>
      <c r="U33" s="98">
        <f t="shared" si="6"/>
        <v>2.0208480488083574E-2</v>
      </c>
      <c r="V33" s="98">
        <f>SUM($U$3:U33)/L33</f>
        <v>2.8092894587379097E-2</v>
      </c>
      <c r="W33" s="59">
        <f>SUMPRODUCT($R$3:R33,$R$3:R33)/L33</f>
        <v>194841703141.18658</v>
      </c>
      <c r="X33" s="63">
        <f>SUM($S$3:S33,$S$3:S33)/L33</f>
        <v>671018.42660595721</v>
      </c>
      <c r="Y33" s="59">
        <f>SUM($R$3:R33)</f>
        <v>662575.26023704372</v>
      </c>
      <c r="Z33" s="64">
        <f t="shared" si="7"/>
        <v>0.98741738522499389</v>
      </c>
    </row>
    <row r="34" spans="1:26" ht="16.5" thickBot="1">
      <c r="A34" s="3">
        <v>33</v>
      </c>
      <c r="B34" s="59">
        <v>11073818</v>
      </c>
      <c r="C34" s="59">
        <f t="shared" si="8"/>
        <v>11953374.583333334</v>
      </c>
      <c r="D34" s="28"/>
      <c r="E34" s="28"/>
      <c r="F34" s="28"/>
      <c r="G34" s="28"/>
      <c r="H34" s="28"/>
      <c r="I34" s="28"/>
      <c r="J34" s="28"/>
      <c r="L34" s="3">
        <v>32</v>
      </c>
      <c r="M34" s="66">
        <v>12800438</v>
      </c>
      <c r="N34" s="205">
        <f t="shared" si="0"/>
        <v>11937608.136250984</v>
      </c>
      <c r="O34" s="209">
        <f t="shared" si="1"/>
        <v>24391.154790206219</v>
      </c>
      <c r="P34" s="60">
        <f t="shared" si="9"/>
        <v>1.0841150111432911</v>
      </c>
      <c r="Q34" s="219">
        <f t="shared" si="2"/>
        <v>13057351.050283598</v>
      </c>
      <c r="R34" s="61">
        <f t="shared" si="3"/>
        <v>256913.05028359778</v>
      </c>
      <c r="S34" s="62">
        <f t="shared" si="4"/>
        <v>256913.05028359778</v>
      </c>
      <c r="T34" s="98">
        <f t="shared" si="5"/>
        <v>2.0070645261013553E-2</v>
      </c>
      <c r="U34" s="98">
        <f t="shared" si="6"/>
        <v>2.0070645261013553E-2</v>
      </c>
      <c r="V34" s="98">
        <f>SUM($U$3:U34)/L34</f>
        <v>2.7842199295930174E-2</v>
      </c>
      <c r="W34" s="59">
        <f>SUMPRODUCT($R$3:R34,$R$3:R34)/L34</f>
        <v>190815534774.46271</v>
      </c>
      <c r="X34" s="63">
        <f>SUM($S$3:S34,$S$3:S34)/L34</f>
        <v>666106.16641724575</v>
      </c>
      <c r="Y34" s="59">
        <f>SUM($R$3:R34)</f>
        <v>919488.31052064151</v>
      </c>
      <c r="Z34" s="64">
        <f t="shared" si="7"/>
        <v>1.3803930317388451</v>
      </c>
    </row>
    <row r="35" spans="1:26" ht="16.5" thickBot="1">
      <c r="A35" s="3">
        <v>34</v>
      </c>
      <c r="B35" s="59">
        <v>12104592</v>
      </c>
      <c r="C35" s="59">
        <f t="shared" si="8"/>
        <v>11871251.666666666</v>
      </c>
      <c r="D35" s="28"/>
      <c r="E35" s="28"/>
      <c r="F35" s="28"/>
      <c r="G35" s="28"/>
      <c r="H35" s="28"/>
      <c r="I35" s="28"/>
      <c r="J35" s="28"/>
      <c r="L35" s="3">
        <v>33</v>
      </c>
      <c r="M35" s="59">
        <v>11073818</v>
      </c>
      <c r="N35" s="205">
        <f t="shared" ref="N35:N66" si="10">$AC$11*(M35/P35)+(1-$AC$11)*(N34+O34)</f>
        <v>11750827.394934017</v>
      </c>
      <c r="O35" s="209">
        <f t="shared" ref="O35:O66" si="11">$AC$12*(N35-N34)+(1-$AC$12)*O34</f>
        <v>24389.043071245149</v>
      </c>
      <c r="P35" s="60">
        <f t="shared" si="9"/>
        <v>0.96354995995474346</v>
      </c>
      <c r="Q35" s="219">
        <f t="shared" si="2"/>
        <v>11525983.937861409</v>
      </c>
      <c r="R35" s="61">
        <f t="shared" si="3"/>
        <v>452165.93786140904</v>
      </c>
      <c r="S35" s="62">
        <f t="shared" si="4"/>
        <v>452165.93786140904</v>
      </c>
      <c r="T35" s="98">
        <f t="shared" si="5"/>
        <v>4.0831982055458113E-2</v>
      </c>
      <c r="U35" s="98">
        <f t="shared" si="6"/>
        <v>4.0831982055458113E-2</v>
      </c>
      <c r="V35" s="98">
        <f>SUM($U$3:U35)/L35</f>
        <v>2.8235829076521932E-2</v>
      </c>
      <c r="W35" s="59">
        <f>SUMPRODUCT($R$3:R35,$R$3:R35)/L35</f>
        <v>191228822671.0574</v>
      </c>
      <c r="X35" s="63">
        <f>SUM($S$3:S35,$S$3:S35)/L35</f>
        <v>673325.12730529346</v>
      </c>
      <c r="Y35" s="59">
        <f>SUM($R$3:R35)</f>
        <v>1371654.2483820505</v>
      </c>
      <c r="Z35" s="64">
        <f t="shared" si="7"/>
        <v>2.0371350967867956</v>
      </c>
    </row>
    <row r="36" spans="1:26" ht="16.5" thickBot="1">
      <c r="A36" s="3">
        <v>35</v>
      </c>
      <c r="B36" s="66">
        <v>11359458</v>
      </c>
      <c r="C36" s="59">
        <f t="shared" si="8"/>
        <v>11798944.125</v>
      </c>
      <c r="D36" s="28"/>
      <c r="E36" s="28"/>
      <c r="F36" s="28"/>
      <c r="G36" s="28"/>
      <c r="H36" s="28"/>
      <c r="I36" s="28"/>
      <c r="J36" s="28"/>
      <c r="K36" s="28"/>
      <c r="L36" s="3">
        <v>34</v>
      </c>
      <c r="M36" s="59">
        <v>12104592</v>
      </c>
      <c r="N36" s="205">
        <f t="shared" si="10"/>
        <v>11792618.67568966</v>
      </c>
      <c r="O36" s="209">
        <f t="shared" si="11"/>
        <v>24389.217093621992</v>
      </c>
      <c r="P36" s="60">
        <f t="shared" si="9"/>
        <v>1.0246069643451725</v>
      </c>
      <c r="Q36" s="219">
        <f t="shared" si="2"/>
        <v>12064968.769051949</v>
      </c>
      <c r="R36" s="61">
        <f t="shared" si="3"/>
        <v>-39623.230948051438</v>
      </c>
      <c r="S36" s="62">
        <f t="shared" si="4"/>
        <v>39623.230948051438</v>
      </c>
      <c r="T36" s="98">
        <f t="shared" si="5"/>
        <v>-3.2734049150976289E-3</v>
      </c>
      <c r="U36" s="98">
        <f t="shared" si="6"/>
        <v>3.2734049150976289E-3</v>
      </c>
      <c r="V36" s="98">
        <f>SUM($U$3:U36)/L36</f>
        <v>2.7501640130597686E-2</v>
      </c>
      <c r="W36" s="59">
        <f>SUMPRODUCT($R$3:R36,$R$3:R36)/L36</f>
        <v>185650622016.93109</v>
      </c>
      <c r="X36" s="63">
        <f>SUM($S$3:S36,$S$3:S36)/L36</f>
        <v>655852.22538149357</v>
      </c>
      <c r="Y36" s="59">
        <f>SUM($R$3:R36)</f>
        <v>1332031.0174339991</v>
      </c>
      <c r="Z36" s="64">
        <f t="shared" si="7"/>
        <v>2.0309926015104827</v>
      </c>
    </row>
    <row r="37" spans="1:26" ht="16.5" thickBot="1">
      <c r="A37" s="5">
        <v>36</v>
      </c>
      <c r="B37" s="67">
        <v>11739349</v>
      </c>
      <c r="C37" s="59">
        <f t="shared" si="8"/>
        <v>11758227.375</v>
      </c>
      <c r="D37" s="28"/>
      <c r="E37" s="28"/>
      <c r="F37" s="28"/>
      <c r="G37" s="28"/>
      <c r="H37" s="28"/>
      <c r="I37" s="28"/>
      <c r="J37" s="28"/>
      <c r="K37" s="28"/>
      <c r="L37" s="3">
        <v>35</v>
      </c>
      <c r="M37" s="66">
        <v>11359458</v>
      </c>
      <c r="N37" s="205">
        <f t="shared" si="10"/>
        <v>11640547.443672135</v>
      </c>
      <c r="O37" s="209">
        <f t="shared" si="11"/>
        <v>24387.452489130879</v>
      </c>
      <c r="P37" s="60">
        <f t="shared" si="9"/>
        <v>0.99427428574386634</v>
      </c>
      <c r="Q37" s="219">
        <f t="shared" si="2"/>
        <v>11749347.082226729</v>
      </c>
      <c r="R37" s="61">
        <f t="shared" si="3"/>
        <v>389889.08222672902</v>
      </c>
      <c r="S37" s="62">
        <f t="shared" si="4"/>
        <v>389889.08222672902</v>
      </c>
      <c r="T37" s="98">
        <f t="shared" si="5"/>
        <v>3.4322859614140833E-2</v>
      </c>
      <c r="U37" s="98">
        <f t="shared" si="6"/>
        <v>3.4322859614140833E-2</v>
      </c>
      <c r="V37" s="98">
        <f>SUM($U$3:U37)/L37</f>
        <v>2.7696532115841777E-2</v>
      </c>
      <c r="W37" s="59">
        <f>SUMPRODUCT($R$3:R37,$R$3:R37)/L37</f>
        <v>184689561286.15024</v>
      </c>
      <c r="X37" s="63">
        <f>SUM($S$3:S37,$S$3:S37)/L37</f>
        <v>659392.96649783547</v>
      </c>
      <c r="Y37" s="59">
        <f>SUM($R$3:R37)</f>
        <v>1721920.0996607281</v>
      </c>
      <c r="Z37" s="64">
        <f t="shared" si="7"/>
        <v>2.6113716511205469</v>
      </c>
    </row>
    <row r="38" spans="1:26" ht="16.5" thickBot="1">
      <c r="A38" s="3">
        <v>37</v>
      </c>
      <c r="B38" s="74">
        <v>11558434</v>
      </c>
      <c r="C38" s="59">
        <f t="shared" si="8"/>
        <v>11741479.875</v>
      </c>
      <c r="D38" s="28"/>
      <c r="E38" s="28"/>
      <c r="F38" s="28"/>
      <c r="G38" s="28"/>
      <c r="H38" s="28"/>
      <c r="I38" s="28"/>
      <c r="J38" s="28"/>
      <c r="K38" s="28"/>
      <c r="L38" s="41">
        <v>36</v>
      </c>
      <c r="M38" s="68">
        <v>11739349</v>
      </c>
      <c r="N38" s="206">
        <f t="shared" si="10"/>
        <v>11494702.143407004</v>
      </c>
      <c r="O38" s="210">
        <f t="shared" si="11"/>
        <v>24385.750161603337</v>
      </c>
      <c r="P38" s="72">
        <f t="shared" si="9"/>
        <v>1.0401101757803743</v>
      </c>
      <c r="Q38" s="220">
        <f t="shared" si="2"/>
        <v>12132817.485312916</v>
      </c>
      <c r="R38" s="70">
        <f t="shared" si="3"/>
        <v>393468.48531291634</v>
      </c>
      <c r="S38" s="71">
        <f t="shared" si="4"/>
        <v>393468.48531291634</v>
      </c>
      <c r="T38" s="99">
        <f t="shared" si="5"/>
        <v>3.3517061747880258E-2</v>
      </c>
      <c r="U38" s="99">
        <f t="shared" si="6"/>
        <v>3.3517061747880258E-2</v>
      </c>
      <c r="V38" s="99">
        <f>SUM($U$3:U38)/L38</f>
        <v>2.7858213494509509E-2</v>
      </c>
      <c r="W38" s="68">
        <f>SUMPRODUCT($R$3:R38,$R$3:R38)/L38</f>
        <v>183859780387.49161</v>
      </c>
      <c r="X38" s="117">
        <f>SUM($S$3:S38,$S$3:S38)/L38</f>
        <v>662935.85550139099</v>
      </c>
      <c r="Y38" s="68">
        <f>SUM($R$3:R38)</f>
        <v>2115388.5849736445</v>
      </c>
      <c r="Z38" s="73">
        <f t="shared" si="7"/>
        <v>3.1909400697202233</v>
      </c>
    </row>
    <row r="39" spans="1:26" ht="16.5" thickBot="1">
      <c r="A39" s="3">
        <v>38</v>
      </c>
      <c r="B39" s="59">
        <v>11876002</v>
      </c>
      <c r="C39" s="59">
        <f t="shared" si="8"/>
        <v>11713698.125</v>
      </c>
      <c r="D39" s="28"/>
      <c r="E39" s="28"/>
      <c r="F39" s="28"/>
      <c r="G39" s="28"/>
      <c r="H39" s="28"/>
      <c r="I39" s="28"/>
      <c r="J39" s="28"/>
      <c r="K39" s="28"/>
      <c r="L39" s="12">
        <v>37</v>
      </c>
      <c r="M39" s="74">
        <v>11558434</v>
      </c>
      <c r="N39" s="207">
        <f t="shared" si="10"/>
        <v>11743536.479168475</v>
      </c>
      <c r="O39" s="211">
        <f t="shared" si="11"/>
        <v>24387.994647459334</v>
      </c>
      <c r="P39" s="75">
        <f t="shared" si="9"/>
        <v>0.96177119457344529</v>
      </c>
      <c r="Q39" s="221">
        <f t="shared" si="2"/>
        <v>11078726.92379399</v>
      </c>
      <c r="R39" s="61">
        <f t="shared" si="3"/>
        <v>-479707.07620600984</v>
      </c>
      <c r="S39" s="76">
        <f t="shared" si="4"/>
        <v>479707.07620600984</v>
      </c>
      <c r="T39" s="100">
        <f t="shared" si="5"/>
        <v>-4.1502774182558801E-2</v>
      </c>
      <c r="U39" s="100">
        <f t="shared" si="6"/>
        <v>4.1502774182558801E-2</v>
      </c>
      <c r="V39" s="100">
        <f>SUM($U$3:U39)/L39</f>
        <v>2.822698540499733E-2</v>
      </c>
      <c r="W39" s="74">
        <f>SUMPRODUCT($R$3:R39,$R$3:R39)/L39</f>
        <v>185110026294.91397</v>
      </c>
      <c r="X39" s="77">
        <f>SUM($S$3:S39,$S$3:S39)/L39</f>
        <v>670948.78244492155</v>
      </c>
      <c r="Y39" s="74">
        <f>SUM($R$3:R39)</f>
        <v>1635681.5087676346</v>
      </c>
      <c r="Z39" s="78">
        <f t="shared" si="7"/>
        <v>2.437863442880468</v>
      </c>
    </row>
    <row r="40" spans="1:26" ht="16.5" thickBot="1">
      <c r="A40" s="3">
        <v>39</v>
      </c>
      <c r="B40" s="59">
        <v>11557051</v>
      </c>
      <c r="C40" s="59">
        <f t="shared" si="8"/>
        <v>11706245.916666666</v>
      </c>
      <c r="D40" s="28"/>
      <c r="E40" s="28"/>
      <c r="F40" s="28"/>
      <c r="G40" s="28"/>
      <c r="H40" s="28"/>
      <c r="I40" s="28"/>
      <c r="J40" s="28"/>
      <c r="K40" s="28"/>
      <c r="L40" s="3">
        <v>38</v>
      </c>
      <c r="M40" s="59">
        <v>11876002</v>
      </c>
      <c r="N40" s="205">
        <f t="shared" si="10"/>
        <v>12109083.598025071</v>
      </c>
      <c r="O40" s="209">
        <f t="shared" si="11"/>
        <v>24391.406238701427</v>
      </c>
      <c r="P40" s="60">
        <f t="shared" si="9"/>
        <v>0.94810386699822835</v>
      </c>
      <c r="Q40" s="219">
        <f t="shared" si="2"/>
        <v>11157214.70016798</v>
      </c>
      <c r="R40" s="61">
        <f t="shared" si="3"/>
        <v>-718787.29983201995</v>
      </c>
      <c r="S40" s="62">
        <f t="shared" si="4"/>
        <v>718787.29983201995</v>
      </c>
      <c r="T40" s="98">
        <f t="shared" si="5"/>
        <v>-6.0524349847029327E-2</v>
      </c>
      <c r="U40" s="98">
        <f t="shared" si="6"/>
        <v>6.0524349847029327E-2</v>
      </c>
      <c r="V40" s="98">
        <f>SUM($U$3:U40)/L40</f>
        <v>2.9076916048208699E-2</v>
      </c>
      <c r="W40" s="59">
        <f>SUMPRODUCT($R$3:R40,$R$3:R40)/L40</f>
        <v>193834898823.99008</v>
      </c>
      <c r="X40" s="63">
        <f>SUM($S$3:S40,$S$3:S40)/L40</f>
        <v>691123.1460559509</v>
      </c>
      <c r="Y40" s="59">
        <f>SUM($R$3:R40)</f>
        <v>916894.20893561468</v>
      </c>
      <c r="Z40" s="64">
        <f t="shared" si="7"/>
        <v>1.326672698155281</v>
      </c>
    </row>
    <row r="41" spans="1:26" ht="16.5" thickBot="1">
      <c r="A41" s="3">
        <v>40</v>
      </c>
      <c r="B41" s="59">
        <v>11295081</v>
      </c>
      <c r="C41" s="59">
        <f t="shared" si="8"/>
        <v>11697219</v>
      </c>
      <c r="D41" s="28"/>
      <c r="E41" s="28"/>
      <c r="F41" s="28"/>
      <c r="G41" s="28"/>
      <c r="H41" s="28"/>
      <c r="I41" s="28"/>
      <c r="J41" s="28"/>
      <c r="K41" s="28"/>
      <c r="L41" s="3">
        <v>39</v>
      </c>
      <c r="M41" s="59">
        <v>11557051</v>
      </c>
      <c r="N41" s="205">
        <f t="shared" si="10"/>
        <v>11859719.09366969</v>
      </c>
      <c r="O41" s="209">
        <f t="shared" si="11"/>
        <v>24388.668679595488</v>
      </c>
      <c r="P41" s="60">
        <f t="shared" si="9"/>
        <v>1.0027698141172656</v>
      </c>
      <c r="Q41" s="219">
        <f t="shared" si="2"/>
        <v>12167082.474622071</v>
      </c>
      <c r="R41" s="61">
        <f t="shared" si="3"/>
        <v>610031.47462207079</v>
      </c>
      <c r="S41" s="62">
        <f t="shared" si="4"/>
        <v>610031.47462207079</v>
      </c>
      <c r="T41" s="98">
        <f t="shared" si="5"/>
        <v>5.2784354297828295E-2</v>
      </c>
      <c r="U41" s="98">
        <f t="shared" si="6"/>
        <v>5.2784354297828295E-2</v>
      </c>
      <c r="V41" s="98">
        <f>SUM($U$3:U41)/L41</f>
        <v>2.9684799080250228E-2</v>
      </c>
      <c r="W41" s="59">
        <f>SUMPRODUCT($R$3:R41,$R$3:R41)/L41</f>
        <v>198406783470.2872</v>
      </c>
      <c r="X41" s="63">
        <f>SUM($S$3:S41,$S$3:S41)/L41</f>
        <v>704685.70511205844</v>
      </c>
      <c r="Y41" s="59">
        <f>SUM($R$3:R41)</f>
        <v>1526925.6835576855</v>
      </c>
      <c r="Z41" s="64">
        <f t="shared" si="7"/>
        <v>2.1668180189846127</v>
      </c>
    </row>
    <row r="42" spans="1:26" ht="16.5" thickBot="1">
      <c r="A42" s="3">
        <v>41</v>
      </c>
      <c r="B42" s="59">
        <v>10948582</v>
      </c>
      <c r="C42" s="59">
        <f t="shared" si="8"/>
        <v>11687396.125</v>
      </c>
      <c r="D42" s="28"/>
      <c r="E42" s="28"/>
      <c r="F42" s="28"/>
      <c r="G42" s="28"/>
      <c r="H42" s="28"/>
      <c r="I42" s="28"/>
      <c r="J42" s="28"/>
      <c r="K42" s="28"/>
      <c r="L42" s="3">
        <v>40</v>
      </c>
      <c r="M42" s="59">
        <v>11295081</v>
      </c>
      <c r="N42" s="205">
        <f t="shared" si="10"/>
        <v>11645488.91370602</v>
      </c>
      <c r="O42" s="209">
        <f t="shared" si="11"/>
        <v>24386.282491109054</v>
      </c>
      <c r="P42" s="60">
        <f t="shared" si="9"/>
        <v>0.99482442633150714</v>
      </c>
      <c r="Q42" s="219">
        <f t="shared" si="2"/>
        <v>11822600.687140938</v>
      </c>
      <c r="R42" s="61">
        <f t="shared" si="3"/>
        <v>527519.68714093789</v>
      </c>
      <c r="S42" s="62">
        <f t="shared" si="4"/>
        <v>527519.68714093789</v>
      </c>
      <c r="T42" s="98">
        <f t="shared" si="5"/>
        <v>4.6703488637304849E-2</v>
      </c>
      <c r="U42" s="98">
        <f t="shared" si="6"/>
        <v>4.6703488637304849E-2</v>
      </c>
      <c r="V42" s="98">
        <f>SUM($U$3:U42)/L42</f>
        <v>3.0110266319176592E-2</v>
      </c>
      <c r="W42" s="59">
        <f>SUMPRODUCT($R$3:R42,$R$3:R42)/L42</f>
        <v>200403539391.56186</v>
      </c>
      <c r="X42" s="63">
        <f>SUM($S$3:S42,$S$3:S42)/L42</f>
        <v>713444.54684130393</v>
      </c>
      <c r="Y42" s="59">
        <f>SUM($R$3:R42)</f>
        <v>2054445.3706986234</v>
      </c>
      <c r="Z42" s="64">
        <f t="shared" si="7"/>
        <v>2.8796146523152371</v>
      </c>
    </row>
    <row r="43" spans="1:26" ht="16.5" thickBot="1">
      <c r="A43" s="3">
        <v>42</v>
      </c>
      <c r="B43" s="65">
        <v>11566245</v>
      </c>
      <c r="C43" s="59">
        <f t="shared" si="8"/>
        <v>11723591.041666666</v>
      </c>
      <c r="D43" s="28"/>
      <c r="E43" s="28"/>
      <c r="F43" s="28"/>
      <c r="G43" s="28"/>
      <c r="H43" s="28"/>
      <c r="I43" s="28"/>
      <c r="J43" s="28"/>
      <c r="K43" s="28"/>
      <c r="L43" s="3">
        <v>41</v>
      </c>
      <c r="M43" s="59">
        <v>10948582</v>
      </c>
      <c r="N43" s="205">
        <f t="shared" si="10"/>
        <v>11498820.393301565</v>
      </c>
      <c r="O43" s="209">
        <f t="shared" si="11"/>
        <v>24384.5719430801</v>
      </c>
      <c r="P43" s="60">
        <f t="shared" si="9"/>
        <v>0.96978043722172091</v>
      </c>
      <c r="Q43" s="219">
        <f t="shared" si="2"/>
        <v>11317216.670090966</v>
      </c>
      <c r="R43" s="61">
        <f t="shared" si="3"/>
        <v>368634.67009096593</v>
      </c>
      <c r="S43" s="62">
        <f t="shared" si="4"/>
        <v>368634.67009096593</v>
      </c>
      <c r="T43" s="98">
        <f t="shared" si="5"/>
        <v>3.3669626814775276E-2</v>
      </c>
      <c r="U43" s="98">
        <f t="shared" si="6"/>
        <v>3.3669626814775276E-2</v>
      </c>
      <c r="V43" s="98">
        <f>SUM($U$3:U43)/L43</f>
        <v>3.0197079989800955E-2</v>
      </c>
      <c r="W43" s="59">
        <f>SUMPRODUCT($R$3:R43,$R$3:R43)/L43</f>
        <v>198830075503.79388</v>
      </c>
      <c r="X43" s="63">
        <f>SUM($S$3:S43,$S$3:S43)/L43</f>
        <v>714025.63936180703</v>
      </c>
      <c r="Y43" s="59">
        <f>SUM($R$3:R43)</f>
        <v>2423080.0407895893</v>
      </c>
      <c r="Z43" s="64">
        <f t="shared" si="7"/>
        <v>3.3935476644162632</v>
      </c>
    </row>
    <row r="44" spans="1:26" ht="16.5" thickBot="1">
      <c r="A44" s="3">
        <v>43</v>
      </c>
      <c r="B44" s="66">
        <v>12853998</v>
      </c>
      <c r="C44" s="59">
        <f t="shared" si="8"/>
        <v>11798054.333333334</v>
      </c>
      <c r="D44" s="28"/>
      <c r="E44" s="28"/>
      <c r="F44" s="28"/>
      <c r="G44" s="28"/>
      <c r="H44" s="28"/>
      <c r="I44" s="28"/>
      <c r="J44" s="28"/>
      <c r="K44" s="28"/>
      <c r="L44" s="3">
        <v>42</v>
      </c>
      <c r="M44" s="65">
        <v>11566245</v>
      </c>
      <c r="N44" s="205">
        <f t="shared" si="10"/>
        <v>11570102.352811728</v>
      </c>
      <c r="O44" s="209">
        <f t="shared" si="11"/>
        <v>24385.040916955772</v>
      </c>
      <c r="P44" s="60">
        <f t="shared" si="9"/>
        <v>0.99473861142120712</v>
      </c>
      <c r="Q44" s="219">
        <f t="shared" si="2"/>
        <v>11462576.906249417</v>
      </c>
      <c r="R44" s="61">
        <f t="shared" si="3"/>
        <v>-103668.09375058301</v>
      </c>
      <c r="S44" s="62">
        <f t="shared" si="4"/>
        <v>103668.09375058301</v>
      </c>
      <c r="T44" s="98">
        <f t="shared" si="5"/>
        <v>-8.9629861506982603E-3</v>
      </c>
      <c r="U44" s="98">
        <f t="shared" si="6"/>
        <v>8.9629861506982603E-3</v>
      </c>
      <c r="V44" s="98">
        <f>SUM($U$3:U44)/L44</f>
        <v>2.9691506326965177E-2</v>
      </c>
      <c r="W44" s="59">
        <f>SUMPRODUCT($R$3:R44,$R$3:R44)/L44</f>
        <v>194351908793.27213</v>
      </c>
      <c r="X44" s="63">
        <f>SUM($S$3:S44,$S$3:S44)/L44</f>
        <v>701961.60479369666</v>
      </c>
      <c r="Y44" s="59">
        <f>SUM($R$3:R44)</f>
        <v>2319411.9470390063</v>
      </c>
      <c r="Z44" s="64">
        <f t="shared" si="7"/>
        <v>3.3041863418166169</v>
      </c>
    </row>
    <row r="45" spans="1:26" ht="16.5" thickBot="1">
      <c r="A45" s="3">
        <v>44</v>
      </c>
      <c r="B45" s="66">
        <v>12463097</v>
      </c>
      <c r="C45" s="59">
        <f t="shared" si="8"/>
        <v>11806088</v>
      </c>
      <c r="D45" s="28"/>
      <c r="E45" s="28"/>
      <c r="F45" s="28"/>
      <c r="G45" s="28"/>
      <c r="H45" s="28"/>
      <c r="I45" s="28"/>
      <c r="J45" s="28"/>
      <c r="K45" s="28"/>
      <c r="L45" s="3">
        <v>43</v>
      </c>
      <c r="M45" s="66">
        <v>12853998</v>
      </c>
      <c r="N45" s="205">
        <f t="shared" si="10"/>
        <v>11592776.296098704</v>
      </c>
      <c r="O45" s="209">
        <f t="shared" si="11"/>
        <v>24385.023805979472</v>
      </c>
      <c r="P45" s="60">
        <f t="shared" si="9"/>
        <v>1.1089938213662709</v>
      </c>
      <c r="Q45" s="219">
        <f t="shared" si="2"/>
        <v>12858214.881554227</v>
      </c>
      <c r="R45" s="61">
        <f t="shared" si="3"/>
        <v>4216.8815542273223</v>
      </c>
      <c r="S45" s="62">
        <f t="shared" si="4"/>
        <v>4216.8815542273223</v>
      </c>
      <c r="T45" s="98">
        <f t="shared" si="5"/>
        <v>3.2805991989630947E-4</v>
      </c>
      <c r="U45" s="98">
        <f t="shared" si="6"/>
        <v>3.2805991989630947E-4</v>
      </c>
      <c r="V45" s="98">
        <f>SUM($U$3:U45)/L45</f>
        <v>2.9008635480289157E-2</v>
      </c>
      <c r="W45" s="59">
        <f>SUMPRODUCT($R$3:R45,$R$3:R45)/L45</f>
        <v>189832510497.84818</v>
      </c>
      <c r="X45" s="63">
        <f>SUM($S$3:S45,$S$3:S45)/L45</f>
        <v>685833.05033590028</v>
      </c>
      <c r="Y45" s="59">
        <f>SUM($R$3:R45)</f>
        <v>2323628.8285932336</v>
      </c>
      <c r="Z45" s="64">
        <f t="shared" si="7"/>
        <v>3.38803857214987</v>
      </c>
    </row>
    <row r="46" spans="1:26" ht="16.5" thickBot="1">
      <c r="A46" s="3">
        <v>45</v>
      </c>
      <c r="B46" s="59">
        <v>11232306</v>
      </c>
      <c r="C46" s="59">
        <f t="shared" si="8"/>
        <v>11795872.125</v>
      </c>
      <c r="D46" s="28"/>
      <c r="E46" s="28"/>
      <c r="F46" s="28"/>
      <c r="G46" s="28"/>
      <c r="H46" s="28"/>
      <c r="I46" s="28"/>
      <c r="J46" s="28"/>
      <c r="K46" s="28"/>
      <c r="L46" s="3">
        <v>44</v>
      </c>
      <c r="M46" s="66">
        <v>12463097</v>
      </c>
      <c r="N46" s="205">
        <f t="shared" si="10"/>
        <v>11562685.29544984</v>
      </c>
      <c r="O46" s="209">
        <f t="shared" si="11"/>
        <v>24384.479045734926</v>
      </c>
      <c r="P46" s="60">
        <f t="shared" si="9"/>
        <v>1.0841148927760471</v>
      </c>
      <c r="Q46" s="219">
        <f t="shared" si="2"/>
        <v>12594337.598690508</v>
      </c>
      <c r="R46" s="61">
        <f t="shared" si="3"/>
        <v>131240.59869050793</v>
      </c>
      <c r="S46" s="62">
        <f t="shared" si="4"/>
        <v>131240.59869050793</v>
      </c>
      <c r="T46" s="98">
        <f t="shared" si="5"/>
        <v>1.0530335974317453E-2</v>
      </c>
      <c r="U46" s="98">
        <f t="shared" si="6"/>
        <v>1.0530335974317453E-2</v>
      </c>
      <c r="V46" s="98">
        <f>SUM($U$3:U46)/L46</f>
        <v>2.8588674127880707E-2</v>
      </c>
      <c r="W46" s="59">
        <f>SUMPRODUCT($R$3:R46,$R$3:R46)/L46</f>
        <v>185909591958.00259</v>
      </c>
      <c r="X46" s="63">
        <f>SUM($S$3:S46,$S$3:S46)/L46</f>
        <v>676211.41731419833</v>
      </c>
      <c r="Y46" s="59">
        <f>SUM($R$3:R46)</f>
        <v>2454869.4272837415</v>
      </c>
      <c r="Z46" s="64">
        <f t="shared" si="7"/>
        <v>3.6303282737136904</v>
      </c>
    </row>
    <row r="47" spans="1:26" ht="16.5" thickBot="1">
      <c r="A47" s="3">
        <v>46</v>
      </c>
      <c r="B47" s="59">
        <v>11729458</v>
      </c>
      <c r="C47" s="59">
        <f t="shared" si="8"/>
        <v>11878955.916666666</v>
      </c>
      <c r="D47" s="28"/>
      <c r="E47" s="28"/>
      <c r="F47" s="28"/>
      <c r="G47" s="28"/>
      <c r="H47" s="28"/>
      <c r="I47" s="28"/>
      <c r="J47" s="28"/>
      <c r="K47" s="28"/>
      <c r="L47" s="3">
        <v>45</v>
      </c>
      <c r="M47" s="59">
        <v>11232306</v>
      </c>
      <c r="N47" s="205">
        <f t="shared" si="10"/>
        <v>11618634.855410647</v>
      </c>
      <c r="O47" s="209">
        <f t="shared" si="11"/>
        <v>24384.794696544079</v>
      </c>
      <c r="P47" s="60">
        <f t="shared" ref="P47:P74" si="12">$AC$13*(M35/N35)+(1-$AC$13)*P35</f>
        <v>0.96354974831750517</v>
      </c>
      <c r="Q47" s="219">
        <f t="shared" si="2"/>
        <v>11164718.164952584</v>
      </c>
      <c r="R47" s="61">
        <f t="shared" si="3"/>
        <v>-67587.835047416389</v>
      </c>
      <c r="S47" s="62">
        <f t="shared" si="4"/>
        <v>67587.835047416389</v>
      </c>
      <c r="T47" s="98">
        <f t="shared" si="5"/>
        <v>-6.0172715244239594E-3</v>
      </c>
      <c r="U47" s="98">
        <f t="shared" si="6"/>
        <v>6.0172715244239594E-3</v>
      </c>
      <c r="V47" s="98">
        <f>SUM($U$3:U47)/L47</f>
        <v>2.8087087403359447E-2</v>
      </c>
      <c r="W47" s="59">
        <f>SUMPRODUCT($R$3:R47,$R$3:R47)/L47</f>
        <v>181879781368.8558</v>
      </c>
      <c r="X47" s="63">
        <f>SUM($S$3:S47,$S$3:S47)/L47</f>
        <v>664188.40070932359</v>
      </c>
      <c r="Y47" s="59">
        <f>SUM($R$3:R47)</f>
        <v>2387281.5922363251</v>
      </c>
      <c r="Z47" s="64">
        <f t="shared" si="7"/>
        <v>3.5942837750355396</v>
      </c>
    </row>
    <row r="48" spans="1:26" ht="16.5" thickBot="1">
      <c r="A48" s="3">
        <v>47</v>
      </c>
      <c r="B48" s="66">
        <v>11498843</v>
      </c>
      <c r="C48" s="59">
        <f t="shared" si="8"/>
        <v>12010626.125</v>
      </c>
      <c r="D48" s="28"/>
      <c r="E48" s="28"/>
      <c r="F48" s="28"/>
      <c r="G48" s="28"/>
      <c r="H48" s="28"/>
      <c r="I48" s="28"/>
      <c r="J48" s="28"/>
      <c r="K48" s="28"/>
      <c r="L48" s="3">
        <v>46</v>
      </c>
      <c r="M48" s="59">
        <v>11729458</v>
      </c>
      <c r="N48" s="205">
        <f t="shared" si="10"/>
        <v>11555154.19817207</v>
      </c>
      <c r="O48" s="209">
        <f t="shared" si="11"/>
        <v>24383.916042024728</v>
      </c>
      <c r="P48" s="60">
        <f t="shared" si="12"/>
        <v>1.0246069828251876</v>
      </c>
      <c r="Q48" s="219">
        <f t="shared" si="2"/>
        <v>11929519.234670699</v>
      </c>
      <c r="R48" s="61">
        <f t="shared" si="3"/>
        <v>200061.23467069864</v>
      </c>
      <c r="S48" s="62">
        <f t="shared" si="4"/>
        <v>200061.23467069864</v>
      </c>
      <c r="T48" s="98">
        <f t="shared" si="5"/>
        <v>1.7056306836232216E-2</v>
      </c>
      <c r="U48" s="98">
        <f t="shared" si="6"/>
        <v>1.7056306836232216E-2</v>
      </c>
      <c r="V48" s="98">
        <f>SUM($U$3:U48)/L48</f>
        <v>2.7847287825813201E-2</v>
      </c>
      <c r="W48" s="59">
        <f>SUMPRODUCT($R$3:R48,$R$3:R48)/L48</f>
        <v>178795970852.53204</v>
      </c>
      <c r="X48" s="63">
        <f>SUM($S$3:S48,$S$3:S48)/L48</f>
        <v>658447.83698393393</v>
      </c>
      <c r="Y48" s="59">
        <f>SUM($R$3:R48)</f>
        <v>2587342.8269070238</v>
      </c>
      <c r="Z48" s="64">
        <f t="shared" si="7"/>
        <v>3.9294575539324836</v>
      </c>
    </row>
    <row r="49" spans="1:26" ht="16.5" thickBot="1">
      <c r="A49" s="5">
        <v>48</v>
      </c>
      <c r="B49" s="67">
        <v>12468642</v>
      </c>
      <c r="C49" s="59">
        <f t="shared" si="8"/>
        <v>12133089.291666666</v>
      </c>
      <c r="D49" s="28"/>
      <c r="E49" s="28"/>
      <c r="F49" s="28"/>
      <c r="G49" s="28"/>
      <c r="H49" s="28"/>
      <c r="I49" s="28"/>
      <c r="J49" s="28"/>
      <c r="K49" s="28"/>
      <c r="L49" s="3">
        <v>47</v>
      </c>
      <c r="M49" s="66">
        <v>11498843</v>
      </c>
      <c r="N49" s="205">
        <f t="shared" si="10"/>
        <v>11573024.483253118</v>
      </c>
      <c r="O49" s="209">
        <f t="shared" si="11"/>
        <v>24383.85090571512</v>
      </c>
      <c r="P49" s="60">
        <f t="shared" si="12"/>
        <v>0.99427410152658946</v>
      </c>
      <c r="Q49" s="219">
        <f t="shared" si="2"/>
        <v>11513234.854603117</v>
      </c>
      <c r="R49" s="61">
        <f t="shared" si="3"/>
        <v>14391.854603117332</v>
      </c>
      <c r="S49" s="62">
        <f t="shared" si="4"/>
        <v>14391.854603117332</v>
      </c>
      <c r="T49" s="98">
        <f t="shared" si="5"/>
        <v>1.25159153865457E-3</v>
      </c>
      <c r="U49" s="98">
        <f t="shared" si="6"/>
        <v>1.25159153865457E-3</v>
      </c>
      <c r="V49" s="98">
        <f>SUM($U$3:U49)/L49</f>
        <v>2.7281421947363018E-2</v>
      </c>
      <c r="W49" s="59">
        <f>SUMPRODUCT($R$3:R49,$R$3:R49)/L49</f>
        <v>174996208185.00833</v>
      </c>
      <c r="X49" s="63">
        <f>SUM($S$3:S49,$S$3:S49)/L49</f>
        <v>645050.72788228083</v>
      </c>
      <c r="Y49" s="59">
        <f>SUM($R$3:R49)</f>
        <v>2601734.6815101411</v>
      </c>
      <c r="Z49" s="64">
        <f t="shared" si="7"/>
        <v>4.0333799638544816</v>
      </c>
    </row>
    <row r="50" spans="1:26" ht="16.5" thickBot="1">
      <c r="A50" s="3">
        <v>49</v>
      </c>
      <c r="B50" s="74">
        <v>12616260</v>
      </c>
      <c r="C50" s="59">
        <f t="shared" si="8"/>
        <v>12239903.958333334</v>
      </c>
      <c r="D50" s="28"/>
      <c r="E50" s="28"/>
      <c r="F50" s="28"/>
      <c r="G50" s="28"/>
      <c r="H50" s="28"/>
      <c r="I50" s="28"/>
      <c r="J50" s="28"/>
      <c r="K50" s="28"/>
      <c r="L50" s="41">
        <v>48</v>
      </c>
      <c r="M50" s="68">
        <v>12468642</v>
      </c>
      <c r="N50" s="206">
        <f t="shared" si="10"/>
        <v>11773089.555627806</v>
      </c>
      <c r="O50" s="210">
        <f t="shared" si="11"/>
        <v>24385.607717929812</v>
      </c>
      <c r="P50" s="72">
        <f t="shared" si="12"/>
        <v>1.0401099875130631</v>
      </c>
      <c r="Q50" s="220">
        <f t="shared" si="2"/>
        <v>12062580.237625835</v>
      </c>
      <c r="R50" s="70">
        <f t="shared" si="3"/>
        <v>-406061.76237416454</v>
      </c>
      <c r="S50" s="71">
        <f t="shared" si="4"/>
        <v>406061.76237416454</v>
      </c>
      <c r="T50" s="99">
        <f t="shared" si="5"/>
        <v>-3.2566638963101559E-2</v>
      </c>
      <c r="U50" s="99">
        <f t="shared" si="6"/>
        <v>3.2566638963101559E-2</v>
      </c>
      <c r="V50" s="99">
        <f>SUM($U$3:U50)/L50</f>
        <v>2.7391530635190908E-2</v>
      </c>
      <c r="W50" s="68">
        <f>SUMPRODUCT($R$3:R50,$R$3:R50)/L50</f>
        <v>174785582074.12091</v>
      </c>
      <c r="X50" s="117">
        <f>SUM($S$3:S50,$S$3:S50)/L50</f>
        <v>648531.41115032334</v>
      </c>
      <c r="Y50" s="68">
        <f>SUM($R$3:R50)</f>
        <v>2195672.9191359766</v>
      </c>
      <c r="Z50" s="73">
        <f t="shared" si="7"/>
        <v>3.385607668935315</v>
      </c>
    </row>
    <row r="51" spans="1:26" ht="16.5" thickBot="1">
      <c r="A51" s="3">
        <v>50</v>
      </c>
      <c r="B51" s="59">
        <v>11010984</v>
      </c>
      <c r="C51" s="59">
        <f t="shared" si="8"/>
        <v>12358725.458333334</v>
      </c>
      <c r="D51" s="28"/>
      <c r="E51" s="28"/>
      <c r="F51" s="28"/>
      <c r="G51" s="28"/>
      <c r="H51" s="28"/>
      <c r="I51" s="28"/>
      <c r="J51" s="28"/>
      <c r="K51" s="28"/>
      <c r="L51" s="12">
        <v>49</v>
      </c>
      <c r="M51" s="74">
        <v>12616260</v>
      </c>
      <c r="N51" s="207">
        <f t="shared" si="10"/>
        <v>12391590.869510232</v>
      </c>
      <c r="O51" s="211">
        <f t="shared" si="11"/>
        <v>24391.548874991458</v>
      </c>
      <c r="P51" s="75">
        <f t="shared" si="12"/>
        <v>0.96177141924076959</v>
      </c>
      <c r="Q51" s="221">
        <f t="shared" si="2"/>
        <v>11346474.431308758</v>
      </c>
      <c r="R51" s="61">
        <f t="shared" si="3"/>
        <v>-1269785.5686912425</v>
      </c>
      <c r="S51" s="76">
        <f t="shared" si="4"/>
        <v>1269785.5686912425</v>
      </c>
      <c r="T51" s="100">
        <f t="shared" si="5"/>
        <v>-0.10064675020102966</v>
      </c>
      <c r="U51" s="100">
        <f t="shared" si="6"/>
        <v>0.10064675020102966</v>
      </c>
      <c r="V51" s="100">
        <f>SUM($U$3:U51)/L51</f>
        <v>2.8886535116126395E-2</v>
      </c>
      <c r="W51" s="74">
        <f>SUMPRODUCT($R$3:R51,$R$3:R51)/L51</f>
        <v>204123741428.8642</v>
      </c>
      <c r="X51" s="77">
        <f>SUM($S$3:S51,$S$3:S51)/L51</f>
        <v>687124.05862444919</v>
      </c>
      <c r="Y51" s="74">
        <f>SUM($R$3:R51)</f>
        <v>925887.3504447341</v>
      </c>
      <c r="Z51" s="78">
        <f t="shared" si="7"/>
        <v>1.3474820723033103</v>
      </c>
    </row>
    <row r="52" spans="1:26" ht="16.5" thickBot="1">
      <c r="A52" s="3">
        <v>51</v>
      </c>
      <c r="B52" s="59">
        <v>12176888</v>
      </c>
      <c r="C52" s="59">
        <f t="shared" si="8"/>
        <v>12466919.666666666</v>
      </c>
      <c r="D52" s="28"/>
      <c r="E52" s="28"/>
      <c r="F52" s="28"/>
      <c r="G52" s="28"/>
      <c r="H52" s="28"/>
      <c r="I52" s="28"/>
      <c r="J52" s="28"/>
      <c r="K52" s="28"/>
      <c r="L52" s="3">
        <v>50</v>
      </c>
      <c r="M52" s="59">
        <v>11010984</v>
      </c>
      <c r="N52" s="205">
        <f t="shared" si="10"/>
        <v>12054948.841067284</v>
      </c>
      <c r="O52" s="209">
        <f t="shared" si="11"/>
        <v>24387.938539218281</v>
      </c>
      <c r="P52" s="60">
        <f t="shared" si="12"/>
        <v>0.94810419347463903</v>
      </c>
      <c r="Q52" s="219">
        <f t="shared" si="2"/>
        <v>11771644.996978419</v>
      </c>
      <c r="R52" s="61">
        <f t="shared" si="3"/>
        <v>760660.9969784189</v>
      </c>
      <c r="S52" s="62">
        <f t="shared" si="4"/>
        <v>760660.9969784189</v>
      </c>
      <c r="T52" s="98">
        <f t="shared" si="5"/>
        <v>6.9082018190056299E-2</v>
      </c>
      <c r="U52" s="98">
        <f t="shared" si="6"/>
        <v>6.9082018190056299E-2</v>
      </c>
      <c r="V52" s="98">
        <f>SUM($U$3:U52)/L52</f>
        <v>2.9690444777604991E-2</v>
      </c>
      <c r="W52" s="59">
        <f>SUMPRODUCT($R$3:R52,$R$3:R52)/L52</f>
        <v>211613369646.77094</v>
      </c>
      <c r="X52" s="63">
        <f>SUM($S$3:S52,$S$3:S52)/L52</f>
        <v>703808.01733109681</v>
      </c>
      <c r="Y52" s="59">
        <f>SUM($R$3:R52)</f>
        <v>1686548.347423153</v>
      </c>
      <c r="Z52" s="64">
        <f t="shared" si="7"/>
        <v>2.396318748710331</v>
      </c>
    </row>
    <row r="53" spans="1:26" ht="16.5" thickBot="1">
      <c r="A53" s="3">
        <v>52</v>
      </c>
      <c r="B53" s="59">
        <v>12669255</v>
      </c>
      <c r="C53" s="59">
        <f t="shared" si="8"/>
        <v>12611949.875</v>
      </c>
      <c r="D53" s="28"/>
      <c r="E53" s="28"/>
      <c r="F53" s="28"/>
      <c r="G53" s="28"/>
      <c r="H53" s="28"/>
      <c r="I53" s="28"/>
      <c r="J53" s="28"/>
      <c r="K53" s="28"/>
      <c r="L53" s="3">
        <v>51</v>
      </c>
      <c r="M53" s="59">
        <v>12176888</v>
      </c>
      <c r="N53" s="205">
        <f t="shared" si="10"/>
        <v>12108100.820767893</v>
      </c>
      <c r="O53" s="209">
        <f t="shared" si="11"/>
        <v>24388.226179629895</v>
      </c>
      <c r="P53" s="60">
        <f t="shared" si="12"/>
        <v>1.0027695312123264</v>
      </c>
      <c r="Q53" s="219">
        <f t="shared" si="2"/>
        <v>12112790.879841825</v>
      </c>
      <c r="R53" s="61">
        <f t="shared" si="3"/>
        <v>-64097.120158175007</v>
      </c>
      <c r="S53" s="62">
        <f t="shared" si="4"/>
        <v>64097.120158175007</v>
      </c>
      <c r="T53" s="98">
        <f t="shared" si="5"/>
        <v>-5.2638342537251722E-3</v>
      </c>
      <c r="U53" s="98">
        <f t="shared" si="6"/>
        <v>5.2638342537251722E-3</v>
      </c>
      <c r="V53" s="98">
        <f>SUM($U$3:U53)/L53</f>
        <v>2.9211491630077937E-2</v>
      </c>
      <c r="W53" s="59">
        <f>SUMPRODUCT($R$3:R53,$R$3:R53)/L53</f>
        <v>207544645551.98273</v>
      </c>
      <c r="X53" s="63">
        <f>SUM($S$3:S53,$S$3:S53)/L53</f>
        <v>692521.47268374858</v>
      </c>
      <c r="Y53" s="59">
        <f>SUM($R$3:R53)</f>
        <v>1622451.227264978</v>
      </c>
      <c r="Z53" s="64">
        <f t="shared" si="7"/>
        <v>2.3428172139954673</v>
      </c>
    </row>
    <row r="54" spans="1:26" ht="16.5" thickBot="1">
      <c r="A54" s="3">
        <v>53</v>
      </c>
      <c r="B54" s="59">
        <v>12734493</v>
      </c>
      <c r="C54" s="59">
        <f t="shared" si="8"/>
        <v>12788333.083333334</v>
      </c>
      <c r="D54" s="28"/>
      <c r="E54" s="28"/>
      <c r="F54" s="28"/>
      <c r="G54" s="28"/>
      <c r="H54" s="28"/>
      <c r="I54" s="28"/>
      <c r="J54" s="28"/>
      <c r="K54" s="28"/>
      <c r="L54" s="3">
        <v>52</v>
      </c>
      <c r="M54" s="59">
        <v>12669255</v>
      </c>
      <c r="N54" s="205">
        <f t="shared" si="10"/>
        <v>12403695.468292965</v>
      </c>
      <c r="O54" s="209">
        <f t="shared" si="11"/>
        <v>24390.938243843349</v>
      </c>
      <c r="P54" s="60">
        <f t="shared" si="12"/>
        <v>0.99482417719140659</v>
      </c>
      <c r="Q54" s="219">
        <f t="shared" si="2"/>
        <v>12069693.433413321</v>
      </c>
      <c r="R54" s="61">
        <f t="shared" si="3"/>
        <v>-599561.56658667885</v>
      </c>
      <c r="S54" s="62">
        <f t="shared" si="4"/>
        <v>599561.56658667885</v>
      </c>
      <c r="T54" s="98">
        <f t="shared" si="5"/>
        <v>-4.7324137574520274E-2</v>
      </c>
      <c r="U54" s="98">
        <f t="shared" si="6"/>
        <v>4.7324137574520274E-2</v>
      </c>
      <c r="V54" s="98">
        <f>SUM($U$3:U54)/L54</f>
        <v>2.9559811744394135E-2</v>
      </c>
      <c r="W54" s="59">
        <f>SUMPRODUCT($R$3:R54,$R$3:R54)/L54</f>
        <v>210466365293.82678</v>
      </c>
      <c r="X54" s="63">
        <f>SUM($S$3:S54,$S$3:S54)/L54</f>
        <v>702263.81230854907</v>
      </c>
      <c r="Y54" s="59">
        <f>SUM($R$3:R54)</f>
        <v>1022889.6606782991</v>
      </c>
      <c r="Z54" s="64">
        <f t="shared" si="7"/>
        <v>1.4565604018748424</v>
      </c>
    </row>
    <row r="55" spans="1:26" ht="16.5" thickBot="1">
      <c r="A55" s="3">
        <v>54</v>
      </c>
      <c r="B55" s="65">
        <v>12719450</v>
      </c>
      <c r="C55" s="59">
        <f t="shared" si="8"/>
        <v>12939618.458333334</v>
      </c>
      <c r="D55" s="28"/>
      <c r="E55" s="28"/>
      <c r="F55" s="28"/>
      <c r="G55" s="28"/>
      <c r="H55" s="28"/>
      <c r="I55" s="28"/>
      <c r="J55" s="28"/>
      <c r="K55" s="28"/>
      <c r="L55" s="3">
        <v>53</v>
      </c>
      <c r="M55" s="59">
        <v>12734493</v>
      </c>
      <c r="N55" s="205">
        <f t="shared" si="10"/>
        <v>12744540.625450343</v>
      </c>
      <c r="O55" s="209">
        <f t="shared" si="11"/>
        <v>24394.102786032487</v>
      </c>
      <c r="P55" s="60">
        <f t="shared" si="12"/>
        <v>0.96978026090009695</v>
      </c>
      <c r="Q55" s="219">
        <f t="shared" si="2"/>
        <v>12052512.877820214</v>
      </c>
      <c r="R55" s="61">
        <f t="shared" si="3"/>
        <v>-681980.12217978574</v>
      </c>
      <c r="S55" s="62">
        <f t="shared" si="4"/>
        <v>681980.12217978574</v>
      </c>
      <c r="T55" s="98">
        <f t="shared" si="5"/>
        <v>-5.3553771020156495E-2</v>
      </c>
      <c r="U55" s="98">
        <f t="shared" si="6"/>
        <v>5.3553771020156495E-2</v>
      </c>
      <c r="V55" s="98">
        <f>SUM($U$3:U55)/L55</f>
        <v>3.0012527957144371E-2</v>
      </c>
      <c r="W55" s="59">
        <f>SUMPRODUCT($R$3:R55,$R$3:R55)/L55</f>
        <v>215270714760.89334</v>
      </c>
      <c r="X55" s="63">
        <f>SUM($S$3:S55,$S$3:S55)/L55</f>
        <v>714748.65064913419</v>
      </c>
      <c r="Y55" s="59">
        <f>SUM($R$3:R55)</f>
        <v>340909.5384985134</v>
      </c>
      <c r="Z55" s="64">
        <f t="shared" si="7"/>
        <v>0.47696422817853468</v>
      </c>
    </row>
    <row r="56" spans="1:26" ht="16.5" thickBot="1">
      <c r="A56" s="3">
        <v>55</v>
      </c>
      <c r="B56" s="66">
        <v>14264345</v>
      </c>
      <c r="C56" s="59">
        <f t="shared" si="8"/>
        <v>13013755.75</v>
      </c>
      <c r="D56" s="28"/>
      <c r="E56" s="28"/>
      <c r="F56" s="28"/>
      <c r="G56" s="28"/>
      <c r="H56" s="28"/>
      <c r="I56" s="28"/>
      <c r="J56" s="28"/>
      <c r="K56" s="28"/>
      <c r="L56" s="3">
        <v>54</v>
      </c>
      <c r="M56" s="65">
        <v>12719450</v>
      </c>
      <c r="N56" s="205">
        <f t="shared" si="10"/>
        <v>12776940.485676534</v>
      </c>
      <c r="O56" s="209">
        <f t="shared" si="11"/>
        <v>24394.18284360689</v>
      </c>
      <c r="P56" s="60">
        <f t="shared" si="12"/>
        <v>0.9947386607011961</v>
      </c>
      <c r="Q56" s="219">
        <f t="shared" si="2"/>
        <v>12701753.030146843</v>
      </c>
      <c r="R56" s="61">
        <f t="shared" si="3"/>
        <v>-17696.969853157178</v>
      </c>
      <c r="S56" s="62">
        <f t="shared" si="4"/>
        <v>17696.969853157178</v>
      </c>
      <c r="T56" s="98">
        <f t="shared" si="5"/>
        <v>-1.3913313746394048E-3</v>
      </c>
      <c r="U56" s="98">
        <f t="shared" si="6"/>
        <v>1.3913313746394048E-3</v>
      </c>
      <c r="V56" s="98">
        <f>SUM($U$3:U56)/L56</f>
        <v>2.9482505798209095E-2</v>
      </c>
      <c r="W56" s="59">
        <f>SUMPRODUCT($R$3:R56,$R$3:R56)/L56</f>
        <v>211290019723.50613</v>
      </c>
      <c r="X56" s="63">
        <f>SUM($S$3:S56,$S$3:S56)/L56</f>
        <v>702168.00785389682</v>
      </c>
      <c r="Y56" s="59">
        <f>SUM($R$3:R56)</f>
        <v>323212.56864535622</v>
      </c>
      <c r="Z56" s="64">
        <f t="shared" si="7"/>
        <v>0.46030660045766209</v>
      </c>
    </row>
    <row r="57" spans="1:26" ht="16.5" thickBot="1">
      <c r="A57" s="3">
        <v>56</v>
      </c>
      <c r="B57" s="66">
        <v>13904466</v>
      </c>
      <c r="C57" s="59">
        <f t="shared" si="8"/>
        <v>13104580.541666666</v>
      </c>
      <c r="D57" s="28"/>
      <c r="E57" s="28"/>
      <c r="F57" s="28"/>
      <c r="G57" s="28"/>
      <c r="H57" s="28"/>
      <c r="I57" s="28"/>
      <c r="J57" s="28"/>
      <c r="K57" s="28"/>
      <c r="L57" s="3">
        <v>55</v>
      </c>
      <c r="M57" s="66">
        <v>14264345</v>
      </c>
      <c r="N57" s="205">
        <f t="shared" si="10"/>
        <v>12828823.358996756</v>
      </c>
      <c r="O57" s="209">
        <f t="shared" si="11"/>
        <v>24394.457730511658</v>
      </c>
      <c r="P57" s="60">
        <f t="shared" si="12"/>
        <v>1.1089938193656417</v>
      </c>
      <c r="Q57" s="219">
        <f t="shared" si="2"/>
        <v>14196601.027019951</v>
      </c>
      <c r="R57" s="61">
        <f t="shared" si="3"/>
        <v>-67743.972980048507</v>
      </c>
      <c r="S57" s="62">
        <f t="shared" si="4"/>
        <v>67743.972980048507</v>
      </c>
      <c r="T57" s="98">
        <f t="shared" si="5"/>
        <v>-4.7491821727565133E-3</v>
      </c>
      <c r="U57" s="98">
        <f t="shared" si="6"/>
        <v>4.7491821727565133E-3</v>
      </c>
      <c r="V57" s="98">
        <f>SUM($U$3:U57)/L57</f>
        <v>2.9032809005019047E-2</v>
      </c>
      <c r="W57" s="59">
        <f>SUMPRODUCT($R$3:R57,$R$3:R57)/L57</f>
        <v>207531823835.3537</v>
      </c>
      <c r="X57" s="63">
        <f>SUM($S$3:S57,$S$3:S57)/L57</f>
        <v>691864.73400128237</v>
      </c>
      <c r="Y57" s="59">
        <f>SUM($R$3:R57)</f>
        <v>255468.59566530772</v>
      </c>
      <c r="Z57" s="64">
        <f t="shared" si="7"/>
        <v>0.3692464482007175</v>
      </c>
    </row>
    <row r="58" spans="1:26" ht="16.5" thickBot="1">
      <c r="A58" s="3">
        <v>57</v>
      </c>
      <c r="B58" s="59">
        <v>12387598</v>
      </c>
      <c r="C58" s="59">
        <f t="shared" si="8"/>
        <v>13262684.833333334</v>
      </c>
      <c r="D58" s="28"/>
      <c r="E58" s="28"/>
      <c r="F58" s="28"/>
      <c r="G58" s="28"/>
      <c r="H58" s="28"/>
      <c r="I58" s="28"/>
      <c r="J58" s="28"/>
      <c r="K58" s="28"/>
      <c r="L58" s="3">
        <v>56</v>
      </c>
      <c r="M58" s="66">
        <v>13904466</v>
      </c>
      <c r="N58" s="205">
        <f t="shared" si="10"/>
        <v>12840807.578076458</v>
      </c>
      <c r="O58" s="209">
        <f t="shared" si="11"/>
        <v>24394.33362812515</v>
      </c>
      <c r="P58" s="60">
        <f t="shared" si="12"/>
        <v>1.0841148303490871</v>
      </c>
      <c r="Q58" s="219">
        <f t="shared" si="2"/>
        <v>13934364.052821144</v>
      </c>
      <c r="R58" s="61">
        <f t="shared" si="3"/>
        <v>29898.052821144462</v>
      </c>
      <c r="S58" s="62">
        <f t="shared" si="4"/>
        <v>29898.052821144462</v>
      </c>
      <c r="T58" s="98">
        <f t="shared" si="5"/>
        <v>2.1502481879666908E-3</v>
      </c>
      <c r="U58" s="98">
        <f t="shared" si="6"/>
        <v>2.1502481879666908E-3</v>
      </c>
      <c r="V58" s="98">
        <f>SUM($U$3:U58)/L58</f>
        <v>2.8552763276143114E-2</v>
      </c>
      <c r="W58" s="59">
        <f>SUMPRODUCT($R$3:R58,$R$3:R58)/L58</f>
        <v>203841860794.76694</v>
      </c>
      <c r="X58" s="63">
        <f>SUM($S$3:S58,$S$3:S58)/L58</f>
        <v>680577.79420915747</v>
      </c>
      <c r="Y58" s="59">
        <f>SUM($R$3:R58)</f>
        <v>285366.64848645218</v>
      </c>
      <c r="Z58" s="64">
        <f t="shared" si="7"/>
        <v>0.41930055743010669</v>
      </c>
    </row>
    <row r="59" spans="1:26" ht="16.5" thickBot="1">
      <c r="A59" s="3">
        <v>58</v>
      </c>
      <c r="B59" s="59">
        <v>14054891</v>
      </c>
      <c r="C59" s="59">
        <f t="shared" si="8"/>
        <v>13390196.25</v>
      </c>
      <c r="D59" s="28"/>
      <c r="E59" s="28"/>
      <c r="F59" s="28"/>
      <c r="G59" s="28"/>
      <c r="H59" s="28"/>
      <c r="I59" s="28"/>
      <c r="J59" s="28"/>
      <c r="K59" s="28"/>
      <c r="L59" s="3">
        <v>57</v>
      </c>
      <c r="M59" s="59">
        <v>12387598</v>
      </c>
      <c r="N59" s="205">
        <f t="shared" si="10"/>
        <v>12861155.401455037</v>
      </c>
      <c r="O59" s="209">
        <f t="shared" si="11"/>
        <v>24394.293163022656</v>
      </c>
      <c r="P59" s="60">
        <f t="shared" si="12"/>
        <v>0.96354978031206373</v>
      </c>
      <c r="Q59" s="219">
        <f t="shared" si="2"/>
        <v>12396262.475693293</v>
      </c>
      <c r="R59" s="61">
        <f t="shared" si="3"/>
        <v>8664.4756932929158</v>
      </c>
      <c r="S59" s="62">
        <f t="shared" si="4"/>
        <v>8664.4756932929158</v>
      </c>
      <c r="T59" s="98">
        <f t="shared" si="5"/>
        <v>6.9944760019601188E-4</v>
      </c>
      <c r="U59" s="98">
        <f t="shared" si="6"/>
        <v>6.9944760019601188E-4</v>
      </c>
      <c r="V59" s="98">
        <f>SUM($U$3:U59)/L59</f>
        <v>2.8064108615161586E-2</v>
      </c>
      <c r="W59" s="59">
        <f>SUMPRODUCT($R$3:R59,$R$3:R59)/L59</f>
        <v>200267004870.98224</v>
      </c>
      <c r="X59" s="63">
        <f>SUM($S$3:S59,$S$3:S59)/L59</f>
        <v>668941.8495982351</v>
      </c>
      <c r="Y59" s="59">
        <f>SUM($R$3:R59)</f>
        <v>294031.12417974509</v>
      </c>
      <c r="Z59" s="64">
        <f t="shared" si="7"/>
        <v>0.43954661284286445</v>
      </c>
    </row>
    <row r="60" spans="1:26" ht="16.5" thickBot="1">
      <c r="A60" s="3">
        <v>59</v>
      </c>
      <c r="B60" s="66">
        <v>13406607</v>
      </c>
      <c r="C60" s="59">
        <f t="shared" si="8"/>
        <v>13467877.708333334</v>
      </c>
      <c r="D60" s="28"/>
      <c r="E60" s="28"/>
      <c r="F60" s="28"/>
      <c r="G60" s="28"/>
      <c r="H60" s="28"/>
      <c r="I60" s="28"/>
      <c r="J60" s="28"/>
      <c r="K60" s="28"/>
      <c r="L60" s="3">
        <v>58</v>
      </c>
      <c r="M60" s="59">
        <v>14054891</v>
      </c>
      <c r="N60" s="205">
        <f t="shared" si="10"/>
        <v>13259859.704838393</v>
      </c>
      <c r="O60" s="209">
        <f t="shared" si="11"/>
        <v>24398.036263124861</v>
      </c>
      <c r="P60" s="60">
        <f t="shared" si="12"/>
        <v>1.0246068876004273</v>
      </c>
      <c r="Q60" s="219">
        <f t="shared" si="2"/>
        <v>13202622.967623247</v>
      </c>
      <c r="R60" s="61">
        <f t="shared" si="3"/>
        <v>-852268.03237675317</v>
      </c>
      <c r="S60" s="62">
        <f t="shared" si="4"/>
        <v>852268.03237675317</v>
      </c>
      <c r="T60" s="98">
        <f t="shared" si="5"/>
        <v>-6.0638537316066922E-2</v>
      </c>
      <c r="U60" s="98">
        <f t="shared" si="6"/>
        <v>6.0638537316066922E-2</v>
      </c>
      <c r="V60" s="98">
        <f>SUM($U$3:U60)/L60</f>
        <v>2.8625736696211677E-2</v>
      </c>
      <c r="W60" s="59">
        <f>SUMPRODUCT($R$3:R60,$R$3:R60)/L60</f>
        <v>209337587528.57465</v>
      </c>
      <c r="X60" s="63">
        <f>SUM($S$3:S60,$S$3:S60)/L60</f>
        <v>686796.92227332585</v>
      </c>
      <c r="Y60" s="59">
        <f>SUM($R$3:R60)</f>
        <v>-558236.90819700807</v>
      </c>
      <c r="Z60" s="64">
        <f t="shared" si="7"/>
        <v>-0.81281218667844513</v>
      </c>
    </row>
    <row r="61" spans="1:26" ht="16.5" thickBot="1">
      <c r="A61" s="5">
        <v>60</v>
      </c>
      <c r="B61" s="67">
        <v>14191727</v>
      </c>
      <c r="C61" s="59">
        <f t="shared" si="8"/>
        <v>13544274.583333334</v>
      </c>
      <c r="D61" s="28"/>
      <c r="E61" s="28"/>
      <c r="F61" s="28"/>
      <c r="G61" s="28"/>
      <c r="H61" s="28"/>
      <c r="I61" s="28"/>
      <c r="J61" s="28"/>
      <c r="K61" s="28"/>
      <c r="L61" s="3">
        <v>59</v>
      </c>
      <c r="M61" s="66">
        <v>13406607</v>
      </c>
      <c r="N61" s="205">
        <f t="shared" si="10"/>
        <v>13374058.076715445</v>
      </c>
      <c r="O61" s="209">
        <f t="shared" si="11"/>
        <v>24398.934266481003</v>
      </c>
      <c r="P61" s="60">
        <f t="shared" si="12"/>
        <v>0.99427409468696004</v>
      </c>
      <c r="Q61" s="219">
        <f t="shared" si="2"/>
        <v>13208193.339121953</v>
      </c>
      <c r="R61" s="61">
        <f t="shared" si="3"/>
        <v>-198413.66087804735</v>
      </c>
      <c r="S61" s="62">
        <f t="shared" si="4"/>
        <v>198413.66087804735</v>
      </c>
      <c r="T61" s="98">
        <f t="shared" si="5"/>
        <v>-1.4799692485805494E-2</v>
      </c>
      <c r="U61" s="98">
        <f t="shared" si="6"/>
        <v>1.4799692485805494E-2</v>
      </c>
      <c r="V61" s="98">
        <f>SUM($U$3:U61)/L61</f>
        <v>2.8391396963831913E-2</v>
      </c>
      <c r="W61" s="59">
        <f>SUMPRODUCT($R$3:R61,$R$3:R61)/L61</f>
        <v>206456746736.95523</v>
      </c>
      <c r="X61" s="63">
        <f>SUM($S$3:S61,$S$3:S61)/L61</f>
        <v>681882.18328150839</v>
      </c>
      <c r="Y61" s="59">
        <f>SUM($R$3:R61)</f>
        <v>-756650.56907505542</v>
      </c>
      <c r="Z61" s="64">
        <f t="shared" si="7"/>
        <v>-1.1096500064479315</v>
      </c>
    </row>
    <row r="62" spans="1:26" ht="16.5" thickBot="1">
      <c r="A62" s="3">
        <v>61</v>
      </c>
      <c r="B62" s="74">
        <v>12672470</v>
      </c>
      <c r="C62" s="59">
        <f t="shared" si="8"/>
        <v>13664597.416666666</v>
      </c>
      <c r="D62" s="28"/>
      <c r="E62" s="28"/>
      <c r="F62" s="28"/>
      <c r="G62" s="28"/>
      <c r="H62" s="28"/>
      <c r="I62" s="28"/>
      <c r="J62" s="28"/>
      <c r="K62" s="28"/>
      <c r="L62" s="41">
        <v>60</v>
      </c>
      <c r="M62" s="68">
        <v>14191727</v>
      </c>
      <c r="N62" s="206">
        <f t="shared" si="10"/>
        <v>13509151.99243401</v>
      </c>
      <c r="O62" s="210">
        <f t="shared" si="11"/>
        <v>24400.041216295525</v>
      </c>
      <c r="P62" s="72">
        <f t="shared" si="12"/>
        <v>1.0401101772117554</v>
      </c>
      <c r="Q62" s="220">
        <f t="shared" si="2"/>
        <v>13935871.496056497</v>
      </c>
      <c r="R62" s="70">
        <f t="shared" si="3"/>
        <v>-255855.5039435029</v>
      </c>
      <c r="S62" s="71">
        <f t="shared" si="4"/>
        <v>255855.5039435029</v>
      </c>
      <c r="T62" s="99">
        <f t="shared" si="5"/>
        <v>-1.8028496739227219E-2</v>
      </c>
      <c r="U62" s="99">
        <f t="shared" si="6"/>
        <v>1.8028496739227219E-2</v>
      </c>
      <c r="V62" s="99">
        <f>SUM($U$3:U62)/L62</f>
        <v>2.8218681960088501E-2</v>
      </c>
      <c r="W62" s="68">
        <f>SUMPRODUCT($R$3:R62,$R$3:R62)/L62</f>
        <v>204106834939.6424</v>
      </c>
      <c r="X62" s="117">
        <f>SUM($S$3:S62,$S$3:S62)/L62</f>
        <v>679045.99702493334</v>
      </c>
      <c r="Y62" s="68">
        <f>SUM($R$3:R62)</f>
        <v>-1012506.0730185583</v>
      </c>
      <c r="Z62" s="73">
        <f t="shared" si="7"/>
        <v>-1.4910714111482803</v>
      </c>
    </row>
    <row r="63" spans="1:26" ht="16.5" thickBot="1">
      <c r="A63" s="3">
        <v>62</v>
      </c>
      <c r="B63" s="59">
        <v>13134569</v>
      </c>
      <c r="C63" s="59">
        <f t="shared" si="8"/>
        <v>13785860.458333334</v>
      </c>
      <c r="D63" s="28"/>
      <c r="E63" s="28"/>
      <c r="F63" s="28"/>
      <c r="G63" s="28"/>
      <c r="H63" s="28"/>
      <c r="I63" s="28"/>
      <c r="J63" s="28"/>
      <c r="K63" s="28"/>
      <c r="L63" s="12">
        <v>61</v>
      </c>
      <c r="M63" s="74">
        <v>12672470</v>
      </c>
      <c r="N63" s="207">
        <f t="shared" si="10"/>
        <v>13372729.581812989</v>
      </c>
      <c r="O63" s="211">
        <f t="shared" si="11"/>
        <v>24398.43299177715</v>
      </c>
      <c r="P63" s="75">
        <f t="shared" si="12"/>
        <v>0.96177198283431475</v>
      </c>
      <c r="Q63" s="221">
        <f t="shared" si="2"/>
        <v>13016191.174195226</v>
      </c>
      <c r="R63" s="61">
        <f t="shared" si="3"/>
        <v>343721.17419522628</v>
      </c>
      <c r="S63" s="76">
        <f t="shared" si="4"/>
        <v>343721.17419522628</v>
      </c>
      <c r="T63" s="100">
        <f t="shared" si="5"/>
        <v>2.7123455348107062E-2</v>
      </c>
      <c r="U63" s="100">
        <f t="shared" si="6"/>
        <v>2.7123455348107062E-2</v>
      </c>
      <c r="V63" s="100">
        <f>SUM($U$3:U63)/L63</f>
        <v>2.8200727425465855E-2</v>
      </c>
      <c r="W63" s="74">
        <f>SUMPRODUCT($R$3:R63,$R$3:R63)/L63</f>
        <v>202697612163.42111</v>
      </c>
      <c r="X63" s="77">
        <f>SUM($S$3:S63,$S$3:S63)/L63</f>
        <v>679183.64212928619</v>
      </c>
      <c r="Y63" s="74">
        <f>SUM($R$3:R63)</f>
        <v>-668784.89882333204</v>
      </c>
      <c r="Z63" s="78">
        <f t="shared" si="7"/>
        <v>-0.98468934959423726</v>
      </c>
    </row>
    <row r="64" spans="1:26" ht="16.5" thickBot="1">
      <c r="A64" s="3">
        <v>63</v>
      </c>
      <c r="B64" s="59">
        <v>13847806</v>
      </c>
      <c r="C64" s="59">
        <f t="shared" si="8"/>
        <v>13921900.375</v>
      </c>
      <c r="D64" s="28"/>
      <c r="E64" s="28"/>
      <c r="F64" s="28"/>
      <c r="G64" s="28"/>
      <c r="K64" s="28"/>
      <c r="L64" s="3">
        <v>62</v>
      </c>
      <c r="M64" s="59">
        <v>13134569</v>
      </c>
      <c r="N64" s="205">
        <f t="shared" si="10"/>
        <v>13602501.276257694</v>
      </c>
      <c r="O64" s="209">
        <f t="shared" si="11"/>
        <v>24400.486724391678</v>
      </c>
      <c r="P64" s="60">
        <f t="shared" si="12"/>
        <v>0.94810384642750201</v>
      </c>
      <c r="Q64" s="219">
        <f t="shared" si="2"/>
        <v>12701868.601918042</v>
      </c>
      <c r="R64" s="61">
        <f t="shared" si="3"/>
        <v>-432700.39808195829</v>
      </c>
      <c r="S64" s="62">
        <f t="shared" si="4"/>
        <v>432700.39808195829</v>
      </c>
      <c r="T64" s="98">
        <f t="shared" si="5"/>
        <v>-3.2943631274232013E-2</v>
      </c>
      <c r="U64" s="98">
        <f t="shared" si="6"/>
        <v>3.2943631274232013E-2</v>
      </c>
      <c r="V64" s="98">
        <f>SUM($U$3:U64)/L64</f>
        <v>2.8277225874639503E-2</v>
      </c>
      <c r="W64" s="59">
        <f>SUMPRODUCT($R$3:R64,$R$3:R64)/L64</f>
        <v>202448128652.72537</v>
      </c>
      <c r="X64" s="63">
        <f>SUM($S$3:S64,$S$3:S64)/L64</f>
        <v>682187.1446137157</v>
      </c>
      <c r="Y64" s="59">
        <f>SUM($R$3:R64)</f>
        <v>-1101485.2969052903</v>
      </c>
      <c r="Z64" s="64">
        <f t="shared" si="7"/>
        <v>-1.6146380148060393</v>
      </c>
    </row>
    <row r="65" spans="1:26" ht="16.5" thickBot="1">
      <c r="A65" s="3">
        <v>64</v>
      </c>
      <c r="B65" s="59">
        <v>14058611</v>
      </c>
      <c r="C65" s="59">
        <f t="shared" si="8"/>
        <v>14030082.5</v>
      </c>
      <c r="D65" s="28"/>
      <c r="E65" s="28"/>
      <c r="F65" s="28"/>
      <c r="G65" s="28"/>
      <c r="K65" s="28"/>
      <c r="L65" s="3">
        <v>63</v>
      </c>
      <c r="M65" s="59">
        <v>13847806</v>
      </c>
      <c r="N65" s="205">
        <f t="shared" si="10"/>
        <v>13709097.785864407</v>
      </c>
      <c r="O65" s="209">
        <f t="shared" si="11"/>
        <v>24401.308684620501</v>
      </c>
      <c r="P65" s="60">
        <f t="shared" si="12"/>
        <v>1.0027695603278886</v>
      </c>
      <c r="Q65" s="219">
        <f t="shared" si="2"/>
        <v>13664642.289496874</v>
      </c>
      <c r="R65" s="61">
        <f t="shared" si="3"/>
        <v>-183163.71050312556</v>
      </c>
      <c r="S65" s="62">
        <f t="shared" si="4"/>
        <v>183163.71050312556</v>
      </c>
      <c r="T65" s="98">
        <f t="shared" si="5"/>
        <v>-1.3226911938477876E-2</v>
      </c>
      <c r="U65" s="98">
        <f t="shared" si="6"/>
        <v>1.3226911938477876E-2</v>
      </c>
      <c r="V65" s="98">
        <f>SUM($U$3:U65)/L65</f>
        <v>2.8038332002636935E-2</v>
      </c>
      <c r="W65" s="59">
        <f>SUMPRODUCT($R$3:R65,$R$3:R65)/L65</f>
        <v>199767189227.21027</v>
      </c>
      <c r="X65" s="63">
        <f>SUM($S$3:S65,$S$3:S65)/L65</f>
        <v>677173.49820724782</v>
      </c>
      <c r="Y65" s="59">
        <f>SUM($R$3:R65)</f>
        <v>-1284649.0074084159</v>
      </c>
      <c r="Z65" s="64">
        <f t="shared" si="7"/>
        <v>-1.8970751377739996</v>
      </c>
    </row>
    <row r="66" spans="1:26" ht="16.5" thickBot="1">
      <c r="A66" s="3">
        <v>65</v>
      </c>
      <c r="B66" s="59">
        <v>13209492</v>
      </c>
      <c r="C66" s="59">
        <f t="shared" si="8"/>
        <v>14104638.875</v>
      </c>
      <c r="D66" s="28"/>
      <c r="E66" s="28"/>
      <c r="F66" s="28"/>
      <c r="G66" s="28"/>
      <c r="K66" s="28"/>
      <c r="L66" s="3">
        <v>64</v>
      </c>
      <c r="M66" s="59">
        <v>14058611</v>
      </c>
      <c r="N66" s="205">
        <f t="shared" si="10"/>
        <v>13912712.308225237</v>
      </c>
      <c r="O66" s="209">
        <f t="shared" si="11"/>
        <v>24403.100816757262</v>
      </c>
      <c r="P66" s="60">
        <f t="shared" si="12"/>
        <v>0.99482444304674178</v>
      </c>
      <c r="Q66" s="219">
        <f t="shared" si="2"/>
        <v>13662420.587817669</v>
      </c>
      <c r="R66" s="61">
        <f t="shared" si="3"/>
        <v>-396190.41218233109</v>
      </c>
      <c r="S66" s="62">
        <f t="shared" si="4"/>
        <v>396190.41218233109</v>
      </c>
      <c r="T66" s="98">
        <f t="shared" si="5"/>
        <v>-2.8181334001085249E-2</v>
      </c>
      <c r="U66" s="98">
        <f t="shared" si="6"/>
        <v>2.8181334001085249E-2</v>
      </c>
      <c r="V66" s="98">
        <f>SUM($U$3:U66)/L66</f>
        <v>2.804056640886269E-2</v>
      </c>
      <c r="W66" s="59">
        <f>SUMPRODUCT($R$3:R66,$R$3:R66)/L66</f>
        <v>199098433812.80392</v>
      </c>
      <c r="X66" s="63">
        <f>SUM($S$3:S66,$S$3:S66)/L66</f>
        <v>678973.6126784574</v>
      </c>
      <c r="Y66" s="59">
        <f>SUM($R$3:R66)</f>
        <v>-1680839.419590747</v>
      </c>
      <c r="Z66" s="64">
        <f t="shared" si="7"/>
        <v>-2.4755592679958016</v>
      </c>
    </row>
    <row r="67" spans="1:26" ht="16.5" thickBot="1">
      <c r="A67" s="3">
        <v>66</v>
      </c>
      <c r="B67" s="65">
        <v>14077976</v>
      </c>
      <c r="C67" s="59">
        <f t="shared" si="8"/>
        <v>14193640.458333334</v>
      </c>
      <c r="D67" s="28"/>
      <c r="E67" s="28"/>
      <c r="F67" s="28"/>
      <c r="G67" s="28"/>
      <c r="K67" s="28"/>
      <c r="L67" s="3">
        <v>65</v>
      </c>
      <c r="M67" s="59">
        <v>13209492</v>
      </c>
      <c r="N67" s="205">
        <f t="shared" ref="N67:N74" si="13">$AC$11*(M67/P67)+(1-$AC$11)*(N66+O66)</f>
        <v>13794915.008122114</v>
      </c>
      <c r="O67" s="209">
        <f t="shared" ref="O67:O74" si="14">$AC$12*(N67-N66)+(1-$AC$12)*O66</f>
        <v>24401.678812748065</v>
      </c>
      <c r="P67" s="60">
        <f t="shared" si="12"/>
        <v>0.96978055521362172</v>
      </c>
      <c r="Q67" s="219">
        <f t="shared" si="2"/>
        <v>13515943.519457066</v>
      </c>
      <c r="R67" s="61">
        <f t="shared" si="3"/>
        <v>306451.51945706643</v>
      </c>
      <c r="S67" s="62">
        <f t="shared" si="4"/>
        <v>306451.51945706643</v>
      </c>
      <c r="T67" s="98">
        <f t="shared" si="5"/>
        <v>2.3199341765532424E-2</v>
      </c>
      <c r="U67" s="98">
        <f t="shared" si="6"/>
        <v>2.3199341765532424E-2</v>
      </c>
      <c r="V67" s="98">
        <f>SUM($U$3:U67)/L67</f>
        <v>2.7966086029734532E-2</v>
      </c>
      <c r="W67" s="59">
        <f>SUMPRODUCT($R$3:R67,$R$3:R67)/L67</f>
        <v>197480189196.87686</v>
      </c>
      <c r="X67" s="63">
        <f>SUM($S$3:S67,$S$3:S67)/L67</f>
        <v>677957.14231285243</v>
      </c>
      <c r="Y67" s="59">
        <f>SUM($R$3:R67)</f>
        <v>-1374387.9001336806</v>
      </c>
      <c r="Z67" s="64">
        <f t="shared" si="7"/>
        <v>-2.0272489429714584</v>
      </c>
    </row>
    <row r="68" spans="1:26" ht="16.5" thickBot="1">
      <c r="A68" s="3">
        <v>67</v>
      </c>
      <c r="B68" s="66">
        <v>15793567</v>
      </c>
      <c r="C68" s="59"/>
      <c r="D68" s="28"/>
      <c r="K68" s="28"/>
      <c r="L68" s="3">
        <v>66</v>
      </c>
      <c r="M68" s="65">
        <v>14077976</v>
      </c>
      <c r="N68" s="205">
        <f t="shared" si="13"/>
        <v>13969220.676334795</v>
      </c>
      <c r="O68" s="209">
        <f t="shared" si="14"/>
        <v>24403.177852642068</v>
      </c>
      <c r="P68" s="60">
        <f t="shared" si="12"/>
        <v>0.99473866831908664</v>
      </c>
      <c r="Q68" s="219">
        <f t="shared" ref="Q68:Q74" si="15">(N67+O67)*P68</f>
        <v>13746608.678241318</v>
      </c>
      <c r="R68" s="61">
        <f t="shared" ref="R68:R74" si="16">Q68-M68</f>
        <v>-331367.32175868191</v>
      </c>
      <c r="S68" s="62">
        <f t="shared" ref="S68:S74" si="17">ABS(R68)</f>
        <v>331367.32175868191</v>
      </c>
      <c r="T68" s="98">
        <f t="shared" ref="T68:T74" si="18">R68/M68</f>
        <v>-2.3537994507071322E-2</v>
      </c>
      <c r="U68" s="98">
        <f t="shared" ref="U68:U74" si="19">ABS(T68)</f>
        <v>2.3537994507071322E-2</v>
      </c>
      <c r="V68" s="98">
        <f>SUM($U$3:U68)/L68</f>
        <v>2.7898993733936606E-2</v>
      </c>
      <c r="W68" s="59">
        <f>SUMPRODUCT($R$3:R68,$R$3:R68)/L68</f>
        <v>196151766662.52298</v>
      </c>
      <c r="X68" s="63">
        <f>SUM($S$3:S68,$S$3:S68)/L68</f>
        <v>677726.49839170848</v>
      </c>
      <c r="Y68" s="59">
        <f>SUM($R$3:R68)</f>
        <v>-1705755.2218923625</v>
      </c>
      <c r="Z68" s="64">
        <f t="shared" ref="Z68:Z74" si="20">Y68/X68</f>
        <v>-2.5168784545686744</v>
      </c>
    </row>
    <row r="69" spans="1:26" ht="16.5" thickBot="1">
      <c r="A69" s="3">
        <v>68</v>
      </c>
      <c r="B69" s="66">
        <v>15285557</v>
      </c>
      <c r="C69" s="59"/>
      <c r="D69" s="28"/>
      <c r="K69" s="28"/>
      <c r="L69" s="3">
        <v>67</v>
      </c>
      <c r="M69" s="66">
        <v>15793567</v>
      </c>
      <c r="N69" s="205">
        <f t="shared" si="13"/>
        <v>14105099.587905888</v>
      </c>
      <c r="O69" s="209">
        <f t="shared" si="14"/>
        <v>24404.292609979253</v>
      </c>
      <c r="P69" s="60">
        <f t="shared" si="12"/>
        <v>1.1089938484089796</v>
      </c>
      <c r="Q69" s="219">
        <f t="shared" si="15"/>
        <v>15518842.771243023</v>
      </c>
      <c r="R69" s="61">
        <f t="shared" si="16"/>
        <v>-274724.22875697725</v>
      </c>
      <c r="S69" s="62">
        <f t="shared" si="17"/>
        <v>274724.22875697725</v>
      </c>
      <c r="T69" s="98">
        <f t="shared" si="18"/>
        <v>-1.7394691696750786E-2</v>
      </c>
      <c r="U69" s="98">
        <f t="shared" si="19"/>
        <v>1.7394691696750786E-2</v>
      </c>
      <c r="V69" s="98">
        <f>SUM($U$3:U69)/L69</f>
        <v>2.7742213106515923E-2</v>
      </c>
      <c r="W69" s="59">
        <f>SUMPRODUCT($R$3:R69,$R$3:R69)/L69</f>
        <v>194350597038.69601</v>
      </c>
      <c r="X69" s="63">
        <f>SUM($S$3:S69,$S$3:S69)/L69</f>
        <v>675811.90076666744</v>
      </c>
      <c r="Y69" s="59">
        <f>SUM($R$3:R69)</f>
        <v>-1980479.4506493397</v>
      </c>
      <c r="Z69" s="64">
        <f t="shared" si="20"/>
        <v>-2.9305187558884453</v>
      </c>
    </row>
    <row r="70" spans="1:26" ht="16.5" thickBot="1">
      <c r="A70" s="3">
        <v>69</v>
      </c>
      <c r="B70" s="59">
        <v>14271465</v>
      </c>
      <c r="C70" s="59"/>
      <c r="D70" s="28"/>
      <c r="L70" s="3">
        <v>68</v>
      </c>
      <c r="M70" s="66">
        <v>15285557</v>
      </c>
      <c r="N70" s="205">
        <f t="shared" si="13"/>
        <v>14116035.395080861</v>
      </c>
      <c r="O70" s="209">
        <f t="shared" si="14"/>
        <v>24404.157925124906</v>
      </c>
      <c r="P70" s="60">
        <f t="shared" si="12"/>
        <v>1.0841148175430941</v>
      </c>
      <c r="Q70" s="219">
        <f t="shared" si="15"/>
        <v>15318004.521399898</v>
      </c>
      <c r="R70" s="61">
        <f t="shared" si="16"/>
        <v>32447.521399898455</v>
      </c>
      <c r="S70" s="62">
        <f t="shared" si="17"/>
        <v>32447.521399898455</v>
      </c>
      <c r="T70" s="98">
        <f t="shared" si="18"/>
        <v>2.1227568874263763E-3</v>
      </c>
      <c r="U70" s="98">
        <f t="shared" si="19"/>
        <v>2.1227568874263763E-3</v>
      </c>
      <c r="V70" s="98">
        <f>SUM($U$3:U70)/L70</f>
        <v>2.7365456397411666E-2</v>
      </c>
      <c r="W70" s="59">
        <f>SUMPRODUCT($R$3:R70,$R$3:R70)/L70</f>
        <v>191507982988.78867</v>
      </c>
      <c r="X70" s="63">
        <f>SUM($S$3:S70,$S$3:S70)/L70</f>
        <v>666827.82932597829</v>
      </c>
      <c r="Y70" s="59">
        <f>SUM($R$3:R70)</f>
        <v>-1948031.9292494413</v>
      </c>
      <c r="Z70" s="64">
        <f t="shared" si="20"/>
        <v>-2.9213416770840066</v>
      </c>
    </row>
    <row r="71" spans="1:26" ht="16.5" thickBot="1">
      <c r="A71" s="3">
        <v>70</v>
      </c>
      <c r="B71" s="59">
        <v>14767395</v>
      </c>
      <c r="C71" s="59"/>
      <c r="D71" s="28"/>
      <c r="L71" s="3">
        <v>69</v>
      </c>
      <c r="M71" s="59">
        <v>14271465</v>
      </c>
      <c r="N71" s="205">
        <f t="shared" si="13"/>
        <v>14442345.525560271</v>
      </c>
      <c r="O71" s="209">
        <f t="shared" si="14"/>
        <v>24407.176984850448</v>
      </c>
      <c r="P71" s="60">
        <f t="shared" si="12"/>
        <v>0.96354977660675001</v>
      </c>
      <c r="Q71" s="219">
        <f t="shared" si="15"/>
        <v>13625017.372420169</v>
      </c>
      <c r="R71" s="61">
        <f t="shared" si="16"/>
        <v>-646447.62757983059</v>
      </c>
      <c r="S71" s="62">
        <f t="shared" si="17"/>
        <v>646447.62757983059</v>
      </c>
      <c r="T71" s="98">
        <f t="shared" si="18"/>
        <v>-4.5296514939414459E-2</v>
      </c>
      <c r="U71" s="98">
        <f t="shared" si="19"/>
        <v>4.5296514939414459E-2</v>
      </c>
      <c r="V71" s="98">
        <f>SUM($U$3:U71)/L71</f>
        <v>2.7625326811063881E-2</v>
      </c>
      <c r="W71" s="59">
        <f>SUMPRODUCT($R$3:R71,$R$3:R71)/L71</f>
        <v>194788947513.64087</v>
      </c>
      <c r="X71" s="63">
        <f>SUM($S$3:S71,$S$3:S71)/L71</f>
        <v>675901.2702800897</v>
      </c>
      <c r="Y71" s="59">
        <f>SUM($R$3:R71)</f>
        <v>-2594479.5568292718</v>
      </c>
      <c r="Z71" s="64">
        <f t="shared" si="20"/>
        <v>-3.8385481296020263</v>
      </c>
    </row>
    <row r="72" spans="1:26" ht="16.5" thickBot="1">
      <c r="A72" s="3">
        <v>71</v>
      </c>
      <c r="B72" s="66">
        <v>14483456</v>
      </c>
      <c r="C72" s="59"/>
      <c r="D72" s="28"/>
      <c r="L72" s="3">
        <v>70</v>
      </c>
      <c r="M72" s="59">
        <v>14767395</v>
      </c>
      <c r="N72" s="205">
        <f t="shared" si="13"/>
        <v>14442445.770617226</v>
      </c>
      <c r="O72" s="209">
        <f t="shared" si="14"/>
        <v>24406.933915531168</v>
      </c>
      <c r="P72" s="60">
        <f t="shared" si="12"/>
        <v>1.0246072411090075</v>
      </c>
      <c r="Q72" s="219">
        <f t="shared" si="15"/>
        <v>14822739.574361034</v>
      </c>
      <c r="R72" s="61">
        <f t="shared" si="16"/>
        <v>55344.574361033738</v>
      </c>
      <c r="S72" s="62">
        <f t="shared" si="17"/>
        <v>55344.574361033738</v>
      </c>
      <c r="T72" s="98">
        <f t="shared" si="18"/>
        <v>3.7477547232286899E-3</v>
      </c>
      <c r="U72" s="98">
        <f t="shared" si="19"/>
        <v>3.7477547232286899E-3</v>
      </c>
      <c r="V72" s="98">
        <f>SUM($U$3:U72)/L72</f>
        <v>2.7284218638380521E-2</v>
      </c>
      <c r="W72" s="59">
        <f>SUMPRODUCT($R$3:R72,$R$3:R72)/L72</f>
        <v>192050005719.32034</v>
      </c>
      <c r="X72" s="63">
        <f>SUM($S$3:S72,$S$3:S72)/L72</f>
        <v>667826.8114006893</v>
      </c>
      <c r="Y72" s="59">
        <f>SUM($R$3:R72)</f>
        <v>-2539134.9824682381</v>
      </c>
      <c r="Z72" s="64">
        <f t="shared" si="20"/>
        <v>-3.8020860185931991</v>
      </c>
    </row>
    <row r="73" spans="1:26" ht="16.5" thickBot="1">
      <c r="A73" s="5">
        <v>72</v>
      </c>
      <c r="B73" s="67">
        <v>15250916</v>
      </c>
      <c r="C73" s="67"/>
      <c r="D73" s="28"/>
      <c r="L73" s="3">
        <v>71</v>
      </c>
      <c r="M73" s="66">
        <v>14483456</v>
      </c>
      <c r="N73" s="205">
        <f t="shared" si="13"/>
        <v>14511857.468582643</v>
      </c>
      <c r="O73" s="209">
        <f t="shared" si="14"/>
        <v>24407.383963171669</v>
      </c>
      <c r="P73" s="60">
        <f t="shared" si="12"/>
        <v>0.99427417628337078</v>
      </c>
      <c r="Q73" s="219">
        <f t="shared" si="15"/>
        <v>14384018.056212163</v>
      </c>
      <c r="R73" s="61">
        <f t="shared" si="16"/>
        <v>-99437.943787837401</v>
      </c>
      <c r="S73" s="62">
        <f t="shared" si="17"/>
        <v>99437.943787837401</v>
      </c>
      <c r="T73" s="98">
        <f t="shared" si="18"/>
        <v>-6.8656226654630909E-3</v>
      </c>
      <c r="U73" s="98">
        <f t="shared" si="19"/>
        <v>6.8656226654630909E-3</v>
      </c>
      <c r="V73" s="98">
        <f>SUM($U$3:U73)/L73</f>
        <v>2.6996632779607035E-2</v>
      </c>
      <c r="W73" s="59">
        <f>SUMPRODUCT($R$3:R73,$R$3:R73)/L73</f>
        <v>189484342324.18561</v>
      </c>
      <c r="X73" s="63">
        <f>SUM($S$3:S73,$S$3:S73)/L73</f>
        <v>661221.86881160468</v>
      </c>
      <c r="Y73" s="59">
        <f>SUM($R$3:R73)</f>
        <v>-2638572.9262560755</v>
      </c>
      <c r="Z73" s="64">
        <f t="shared" si="20"/>
        <v>-3.9904501812656434</v>
      </c>
    </row>
    <row r="74" spans="1:26" ht="16.5" thickBot="1">
      <c r="L74" s="41">
        <v>72</v>
      </c>
      <c r="M74" s="68">
        <v>15250916</v>
      </c>
      <c r="N74" s="206">
        <f t="shared" si="13"/>
        <v>14593200.029874183</v>
      </c>
      <c r="O74" s="210">
        <f t="shared" si="14"/>
        <v>24407.953314944956</v>
      </c>
      <c r="P74" s="72">
        <f t="shared" si="12"/>
        <v>1.0401102813785656</v>
      </c>
      <c r="Q74" s="220">
        <f t="shared" si="15"/>
        <v>15119318.525974782</v>
      </c>
      <c r="R74" s="70">
        <f t="shared" si="16"/>
        <v>-131597.47402521782</v>
      </c>
      <c r="S74" s="71">
        <f t="shared" si="17"/>
        <v>131597.47402521782</v>
      </c>
      <c r="T74" s="99">
        <f t="shared" si="18"/>
        <v>-8.62882426375031E-3</v>
      </c>
      <c r="U74" s="99">
        <f t="shared" si="19"/>
        <v>8.62882426375031E-3</v>
      </c>
      <c r="V74" s="99">
        <f>SUM($U$3:U74)/L74</f>
        <v>2.6741524327997913E-2</v>
      </c>
      <c r="W74" s="68">
        <f>SUMPRODUCT($R$3:R74,$R$3:R74)/L74</f>
        <v>187093141669.26382</v>
      </c>
      <c r="X74" s="117">
        <f>SUM($S$3:S74,$S$3:S74)/L74</f>
        <v>655693.71713436628</v>
      </c>
      <c r="Y74" s="68">
        <f>SUM($R$3:R74)</f>
        <v>-2770170.4002812933</v>
      </c>
      <c r="Z74" s="73">
        <f t="shared" si="20"/>
        <v>-4.2247932653495646</v>
      </c>
    </row>
    <row r="75" spans="1:26">
      <c r="Q75"/>
    </row>
    <row r="76" spans="1:26">
      <c r="Q76"/>
    </row>
    <row r="77" spans="1:26">
      <c r="Q77"/>
    </row>
    <row r="78" spans="1:26">
      <c r="Q78"/>
    </row>
    <row r="79" spans="1:26">
      <c r="Q79"/>
    </row>
    <row r="80" spans="1:26">
      <c r="Q80"/>
    </row>
    <row r="81" spans="17:17">
      <c r="Q81"/>
    </row>
    <row r="82" spans="17:17">
      <c r="Q82"/>
    </row>
    <row r="83" spans="17:17">
      <c r="Q83"/>
    </row>
    <row r="84" spans="17:17">
      <c r="Q84"/>
    </row>
    <row r="85" spans="17:17">
      <c r="Q85"/>
    </row>
    <row r="86" spans="17:17">
      <c r="Q86"/>
    </row>
    <row r="87" spans="17:17">
      <c r="Q87"/>
    </row>
    <row r="88" spans="17:17">
      <c r="Q88"/>
    </row>
    <row r="89" spans="17:17">
      <c r="Q89"/>
    </row>
    <row r="90" spans="17:17">
      <c r="Q90"/>
    </row>
    <row r="91" spans="17:17">
      <c r="Q91"/>
    </row>
    <row r="92" spans="17:17">
      <c r="Q92"/>
    </row>
    <row r="93" spans="17:17">
      <c r="Q93"/>
    </row>
    <row r="94" spans="17:17">
      <c r="Q94"/>
    </row>
    <row r="95" spans="17:17">
      <c r="Q95"/>
    </row>
    <row r="96" spans="17:17">
      <c r="Q96"/>
    </row>
    <row r="97" spans="17:17">
      <c r="Q97"/>
    </row>
    <row r="98" spans="17:17">
      <c r="Q98"/>
    </row>
    <row r="99" spans="17:17">
      <c r="Q99"/>
    </row>
    <row r="100" spans="17:17">
      <c r="Q100"/>
    </row>
    <row r="101" spans="17:17">
      <c r="Q101"/>
    </row>
    <row r="102" spans="17:17">
      <c r="Q102"/>
    </row>
    <row r="103" spans="17:17">
      <c r="Q103"/>
    </row>
    <row r="104" spans="17:17">
      <c r="Q104"/>
    </row>
    <row r="105" spans="17:17">
      <c r="Q105"/>
    </row>
    <row r="106" spans="17:17">
      <c r="Q106"/>
    </row>
    <row r="107" spans="17:17">
      <c r="Q107"/>
    </row>
    <row r="108" spans="17:17">
      <c r="Q108"/>
    </row>
    <row r="109" spans="17:17">
      <c r="Q109"/>
    </row>
    <row r="110" spans="17:17">
      <c r="Q110"/>
    </row>
    <row r="111" spans="17:17">
      <c r="Q111"/>
    </row>
    <row r="112" spans="17:17">
      <c r="Q112"/>
    </row>
    <row r="113" spans="17:17">
      <c r="Q113"/>
    </row>
    <row r="114" spans="17:17">
      <c r="Q114"/>
    </row>
    <row r="115" spans="17:17">
      <c r="Q115"/>
    </row>
    <row r="116" spans="17:17">
      <c r="Q116"/>
    </row>
    <row r="117" spans="17:17">
      <c r="Q117"/>
    </row>
    <row r="118" spans="17:17">
      <c r="Q118"/>
    </row>
    <row r="119" spans="17:17">
      <c r="Q119"/>
    </row>
    <row r="120" spans="17:17">
      <c r="Q120"/>
    </row>
    <row r="121" spans="17:17">
      <c r="Q121"/>
    </row>
    <row r="122" spans="17:17">
      <c r="Q122"/>
    </row>
    <row r="123" spans="17:17">
      <c r="Q123"/>
    </row>
  </sheetData>
  <mergeCells count="1">
    <mergeCell ref="E16:K16"/>
  </mergeCells>
  <phoneticPr fontId="1" type="noConversion"/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CAL Monthly Sales</vt:lpstr>
      <vt:lpstr>1.Static Time Series Model</vt:lpstr>
      <vt:lpstr>2.Error Analysis(SSM)</vt:lpstr>
      <vt:lpstr>3.Holt's Model</vt:lpstr>
      <vt:lpstr>3.Holt's Model(Seasonal)</vt:lpstr>
      <vt:lpstr>3.Winter's Model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廖盈榕</cp:lastModifiedBy>
  <dcterms:created xsi:type="dcterms:W3CDTF">2023-09-23T14:52:16Z</dcterms:created>
  <dcterms:modified xsi:type="dcterms:W3CDTF">2023-10-17T07:03:16Z</dcterms:modified>
</cp:coreProperties>
</file>