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ingj\nycu\11201\運輸工程\"/>
    </mc:Choice>
  </mc:AlternateContent>
  <xr:revisionPtr revIDLastSave="0" documentId="13_ncr:1_{437E7B5B-A8A9-464D-8F6E-AEBE634C7E02}" xr6:coauthVersionLast="47" xr6:coauthVersionMax="47" xr10:uidLastSave="{00000000-0000-0000-0000-000000000000}"/>
  <bookViews>
    <workbookView xWindow="-98" yWindow="-98" windowWidth="21795" windowHeight="12975" firstSheet="2" activeTab="5" xr2:uid="{4A7DD457-95E0-418B-BF63-CDD1148C151D}"/>
  </bookViews>
  <sheets>
    <sheet name="平均成長因素法" sheetId="1" r:id="rId1"/>
    <sheet name="Detroit" sheetId="2" r:id="rId2"/>
    <sheet name="GM_fij" sheetId="3" r:id="rId3"/>
    <sheet name="GM_fij_hw" sheetId="7" r:id="rId4"/>
    <sheet name="GM_fij_3" sheetId="4" r:id="rId5"/>
    <sheet name="GM_rc_adj" sheetId="5" r:id="rId6"/>
    <sheet name="GM_K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5" l="1" a="1"/>
  <c r="B9" i="5" s="1"/>
  <c r="T3" i="5"/>
  <c r="C26" i="7"/>
  <c r="D43" i="3"/>
  <c r="C46" i="3"/>
  <c r="D46" i="3" s="1"/>
  <c r="C45" i="3"/>
  <c r="D45" i="3" s="1"/>
  <c r="D44" i="3"/>
  <c r="C44" i="3"/>
  <c r="C43" i="3"/>
  <c r="C39" i="3"/>
  <c r="D39" i="3" s="1"/>
  <c r="C38" i="3"/>
  <c r="D38" i="3" s="1"/>
  <c r="C37" i="3"/>
  <c r="D37" i="3" s="1"/>
  <c r="C36" i="3"/>
  <c r="D36" i="3" s="1"/>
  <c r="D29" i="3"/>
  <c r="C32" i="3"/>
  <c r="D32" i="3" s="1"/>
  <c r="C31" i="3"/>
  <c r="D31" i="3" s="1"/>
  <c r="C30" i="3"/>
  <c r="D30" i="3" s="1"/>
  <c r="C29" i="3"/>
  <c r="C25" i="3"/>
  <c r="D25" i="3" s="1"/>
  <c r="C24" i="3"/>
  <c r="D24" i="3" s="1"/>
  <c r="C23" i="3"/>
  <c r="D23" i="3" s="1"/>
  <c r="C22" i="3"/>
  <c r="D22" i="3" s="1"/>
  <c r="D18" i="3"/>
  <c r="G15" i="3" s="1"/>
  <c r="D17" i="3"/>
  <c r="D16" i="3"/>
  <c r="D15" i="3"/>
  <c r="M8" i="3"/>
  <c r="M9" i="3"/>
  <c r="M10" i="3"/>
  <c r="M11" i="3"/>
  <c r="N8" i="3"/>
  <c r="O8" i="3"/>
  <c r="P8" i="3"/>
  <c r="N9" i="3"/>
  <c r="O9" i="3"/>
  <c r="P9" i="3"/>
  <c r="N10" i="3"/>
  <c r="O10" i="3"/>
  <c r="P10" i="3"/>
  <c r="N11" i="3"/>
  <c r="O11" i="3"/>
  <c r="P11" i="3"/>
  <c r="K11" i="7"/>
  <c r="C18" i="7"/>
  <c r="C28" i="7"/>
  <c r="B26" i="7"/>
  <c r="C29" i="7"/>
  <c r="B29" i="7"/>
  <c r="B28" i="7"/>
  <c r="B27" i="7"/>
  <c r="C27" i="7" s="1"/>
  <c r="C21" i="7"/>
  <c r="C20" i="7"/>
  <c r="C19" i="7"/>
  <c r="B18" i="7"/>
  <c r="H13" i="7"/>
  <c r="L13" i="7" s="1"/>
  <c r="G13" i="7"/>
  <c r="F13" i="7"/>
  <c r="B13" i="7"/>
  <c r="H12" i="7"/>
  <c r="G12" i="7"/>
  <c r="F12" i="7"/>
  <c r="B12" i="7"/>
  <c r="H11" i="7"/>
  <c r="G11" i="7"/>
  <c r="F11" i="7"/>
  <c r="B11" i="7"/>
  <c r="B10" i="7"/>
  <c r="M6" i="7"/>
  <c r="L6" i="7"/>
  <c r="K6" i="7"/>
  <c r="N5" i="7"/>
  <c r="N4" i="7"/>
  <c r="M12" i="7" s="1"/>
  <c r="N3" i="7"/>
  <c r="N6" i="7" s="1"/>
  <c r="C15" i="3" l="1"/>
  <c r="M13" i="7"/>
  <c r="K12" i="7"/>
  <c r="N12" i="7" s="1"/>
  <c r="L12" i="7"/>
  <c r="K13" i="7"/>
  <c r="N13" i="7" s="1"/>
  <c r="L11" i="7"/>
  <c r="M11" i="7"/>
  <c r="F19" i="7" l="1"/>
  <c r="G20" i="7"/>
  <c r="L14" i="7"/>
  <c r="L15" i="7" s="1"/>
  <c r="B20" i="7"/>
  <c r="K14" i="7"/>
  <c r="K15" i="7" s="1"/>
  <c r="N11" i="7"/>
  <c r="B21" i="7"/>
  <c r="B19" i="7"/>
  <c r="M14" i="7"/>
  <c r="M15" i="7" s="1"/>
  <c r="G21" i="7" l="1"/>
  <c r="H21" i="7"/>
  <c r="G19" i="7"/>
  <c r="N14" i="7"/>
  <c r="L19" i="7"/>
  <c r="H20" i="7"/>
  <c r="F21" i="7"/>
  <c r="K21" i="7" s="1"/>
  <c r="F20" i="7"/>
  <c r="H19" i="7"/>
  <c r="K19" i="7" s="1"/>
  <c r="M21" i="7" l="1"/>
  <c r="M20" i="7"/>
  <c r="M19" i="7"/>
  <c r="M22" i="7"/>
  <c r="M23" i="7" s="1"/>
  <c r="N19" i="7"/>
  <c r="L21" i="7"/>
  <c r="L20" i="7"/>
  <c r="K20" i="7"/>
  <c r="N20" i="7" s="1"/>
  <c r="N21" i="7" l="1"/>
  <c r="G28" i="7"/>
  <c r="F27" i="7"/>
  <c r="H29" i="7"/>
  <c r="G29" i="7"/>
  <c r="G27" i="7"/>
  <c r="H28" i="7"/>
  <c r="F29" i="7"/>
  <c r="L22" i="7"/>
  <c r="L23" i="7" s="1"/>
  <c r="N22" i="7"/>
  <c r="K22" i="7"/>
  <c r="K23" i="7" s="1"/>
  <c r="K29" i="7" l="1"/>
  <c r="B37" i="7" s="1"/>
  <c r="C37" i="7" s="1"/>
  <c r="L29" i="7"/>
  <c r="M29" i="7"/>
  <c r="F28" i="7"/>
  <c r="H27" i="7"/>
  <c r="M27" i="7" s="1"/>
  <c r="B35" i="7" s="1"/>
  <c r="C35" i="7" s="1"/>
  <c r="K27" i="7"/>
  <c r="B34" i="7" s="1"/>
  <c r="C34" i="7" s="1"/>
  <c r="N29" i="7" l="1"/>
  <c r="L28" i="7"/>
  <c r="K28" i="7"/>
  <c r="M28" i="7"/>
  <c r="L27" i="7"/>
  <c r="B36" i="7" s="1"/>
  <c r="C36" i="7" s="1"/>
  <c r="F35" i="7" l="1"/>
  <c r="G36" i="7"/>
  <c r="L30" i="7"/>
  <c r="F37" i="7"/>
  <c r="H36" i="7"/>
  <c r="N28" i="7"/>
  <c r="M30" i="7"/>
  <c r="N27" i="7"/>
  <c r="K30" i="7"/>
  <c r="K31" i="7" l="1"/>
  <c r="N30" i="7"/>
  <c r="M31" i="7"/>
  <c r="F36" i="7"/>
  <c r="H35" i="7"/>
  <c r="K36" i="7"/>
  <c r="M36" i="7"/>
  <c r="L36" i="7"/>
  <c r="L31" i="7"/>
  <c r="H37" i="7"/>
  <c r="G37" i="7"/>
  <c r="L37" i="7" s="1"/>
  <c r="G35" i="7"/>
  <c r="M35" i="7" l="1"/>
  <c r="K37" i="7"/>
  <c r="N36" i="7"/>
  <c r="M37" i="7"/>
  <c r="N37" i="7" s="1"/>
  <c r="K35" i="7"/>
  <c r="L35" i="7"/>
  <c r="L38" i="7" s="1"/>
  <c r="L39" i="7" s="1"/>
  <c r="N35" i="7" l="1"/>
  <c r="N38" i="7" s="1"/>
  <c r="K38" i="7"/>
  <c r="K39" i="7" s="1"/>
  <c r="M38" i="7"/>
  <c r="M39" i="7" s="1"/>
  <c r="D18" i="6" l="1"/>
  <c r="C18" i="6"/>
  <c r="B18" i="6"/>
  <c r="G13" i="6"/>
  <c r="G15" i="6"/>
  <c r="G14" i="6"/>
  <c r="C13" i="6"/>
  <c r="D13" i="6"/>
  <c r="C14" i="6"/>
  <c r="D14" i="6"/>
  <c r="C15" i="6"/>
  <c r="D15" i="6"/>
  <c r="B14" i="6"/>
  <c r="B15" i="6"/>
  <c r="B13" i="6"/>
  <c r="E13" i="6" s="1"/>
  <c r="E3" i="6"/>
  <c r="E11" i="6" s="1"/>
  <c r="E2" i="6"/>
  <c r="E10" i="6" s="1"/>
  <c r="E1" i="6"/>
  <c r="E9" i="6" s="1"/>
  <c r="E4" i="6"/>
  <c r="D4" i="6"/>
  <c r="D6" i="6" s="1"/>
  <c r="C4" i="6"/>
  <c r="C6" i="6" s="1"/>
  <c r="B4" i="6"/>
  <c r="F10" i="6"/>
  <c r="G10" i="6"/>
  <c r="F11" i="6"/>
  <c r="G11" i="6"/>
  <c r="B9" i="6"/>
  <c r="C9" i="6"/>
  <c r="B10" i="6"/>
  <c r="C10" i="6"/>
  <c r="B11" i="6"/>
  <c r="C11" i="6"/>
  <c r="A10" i="6"/>
  <c r="A11" i="6"/>
  <c r="A9" i="6"/>
  <c r="H12" i="4"/>
  <c r="K4" i="6"/>
  <c r="J4" i="6"/>
  <c r="I4" i="6"/>
  <c r="L3" i="6"/>
  <c r="L2" i="6"/>
  <c r="L1" i="6"/>
  <c r="U4" i="5"/>
  <c r="S2" i="5"/>
  <c r="H2" i="5"/>
  <c r="C7" i="5"/>
  <c r="D7" i="5"/>
  <c r="B7" i="5"/>
  <c r="J4" i="5"/>
  <c r="I3" i="5"/>
  <c r="D34" i="4"/>
  <c r="C34" i="4"/>
  <c r="B34" i="4"/>
  <c r="D28" i="4"/>
  <c r="C28" i="4"/>
  <c r="B28" i="4"/>
  <c r="C22" i="4"/>
  <c r="D22" i="4"/>
  <c r="B22" i="4"/>
  <c r="M26" i="4"/>
  <c r="L26" i="4"/>
  <c r="K26" i="4"/>
  <c r="M25" i="4"/>
  <c r="D31" i="4" s="1"/>
  <c r="L25" i="4"/>
  <c r="K25" i="4"/>
  <c r="M24" i="4"/>
  <c r="D30" i="4" s="1"/>
  <c r="L24" i="4"/>
  <c r="K24" i="4"/>
  <c r="B31" i="4"/>
  <c r="B30" i="4"/>
  <c r="C31" i="4"/>
  <c r="C30" i="4"/>
  <c r="C32" i="4"/>
  <c r="D32" i="4"/>
  <c r="B32" i="4"/>
  <c r="B24" i="4"/>
  <c r="M8" i="4"/>
  <c r="M7" i="4"/>
  <c r="M6" i="4"/>
  <c r="L8" i="4"/>
  <c r="L7" i="4"/>
  <c r="L6" i="4"/>
  <c r="K8" i="4"/>
  <c r="K7" i="4"/>
  <c r="K6" i="4"/>
  <c r="H9" i="4"/>
  <c r="H8" i="4"/>
  <c r="H7" i="4"/>
  <c r="H6" i="4"/>
  <c r="D9" i="4"/>
  <c r="C9" i="4"/>
  <c r="B9" i="4"/>
  <c r="E8" i="4"/>
  <c r="E7" i="4"/>
  <c r="E6" i="4"/>
  <c r="Q1" i="3"/>
  <c r="Q2" i="3"/>
  <c r="Q3" i="3"/>
  <c r="Q4" i="3"/>
  <c r="G11" i="3"/>
  <c r="I11" i="3"/>
  <c r="I10" i="3"/>
  <c r="I9" i="3"/>
  <c r="I8" i="3"/>
  <c r="H11" i="3"/>
  <c r="H10" i="3"/>
  <c r="H9" i="3"/>
  <c r="H8" i="3"/>
  <c r="G10" i="3"/>
  <c r="G9" i="3"/>
  <c r="G8" i="3"/>
  <c r="F11" i="3"/>
  <c r="F10" i="3"/>
  <c r="F9" i="3"/>
  <c r="F8" i="3"/>
  <c r="C8" i="3"/>
  <c r="C11" i="3"/>
  <c r="C10" i="3"/>
  <c r="C9" i="3"/>
  <c r="P5" i="3"/>
  <c r="O5" i="3"/>
  <c r="N5" i="3"/>
  <c r="M5" i="3"/>
  <c r="F30" i="2"/>
  <c r="D28" i="2"/>
  <c r="C28" i="2"/>
  <c r="B28" i="2"/>
  <c r="E28" i="2" s="1"/>
  <c r="G28" i="2" s="1"/>
  <c r="A28" i="2"/>
  <c r="D27" i="2"/>
  <c r="C27" i="2"/>
  <c r="B27" i="2"/>
  <c r="A27" i="2"/>
  <c r="E27" i="2" s="1"/>
  <c r="G27" i="2" s="1"/>
  <c r="D26" i="2"/>
  <c r="C26" i="2"/>
  <c r="C29" i="2" s="1"/>
  <c r="C31" i="2" s="1"/>
  <c r="B26" i="2"/>
  <c r="B29" i="2" s="1"/>
  <c r="B31" i="2" s="1"/>
  <c r="A26" i="2"/>
  <c r="E26" i="2" s="1"/>
  <c r="G26" i="2" s="1"/>
  <c r="D25" i="2"/>
  <c r="D29" i="2" s="1"/>
  <c r="D31" i="2" s="1"/>
  <c r="C25" i="2"/>
  <c r="B25" i="2"/>
  <c r="A25" i="2"/>
  <c r="F22" i="2"/>
  <c r="D20" i="2"/>
  <c r="C20" i="2"/>
  <c r="B20" i="2"/>
  <c r="E20" i="2" s="1"/>
  <c r="G20" i="2" s="1"/>
  <c r="A20" i="2"/>
  <c r="D19" i="2"/>
  <c r="C19" i="2"/>
  <c r="B19" i="2"/>
  <c r="A19" i="2"/>
  <c r="E19" i="2" s="1"/>
  <c r="G19" i="2" s="1"/>
  <c r="D18" i="2"/>
  <c r="C18" i="2"/>
  <c r="C21" i="2" s="1"/>
  <c r="C23" i="2" s="1"/>
  <c r="B18" i="2"/>
  <c r="B21" i="2" s="1"/>
  <c r="B23" i="2" s="1"/>
  <c r="A18" i="2"/>
  <c r="E18" i="2" s="1"/>
  <c r="G18" i="2" s="1"/>
  <c r="D17" i="2"/>
  <c r="D21" i="2" s="1"/>
  <c r="D23" i="2" s="1"/>
  <c r="C17" i="2"/>
  <c r="B17" i="2"/>
  <c r="A17" i="2"/>
  <c r="E12" i="2"/>
  <c r="G12" i="2" s="1"/>
  <c r="E11" i="2"/>
  <c r="G11" i="2" s="1"/>
  <c r="E10" i="2"/>
  <c r="G10" i="2" s="1"/>
  <c r="E9" i="2"/>
  <c r="G9" i="2" s="1"/>
  <c r="F14" i="2"/>
  <c r="E13" i="2"/>
  <c r="D13" i="2"/>
  <c r="D15" i="2" s="1"/>
  <c r="C13" i="2"/>
  <c r="C15" i="2" s="1"/>
  <c r="B13" i="2"/>
  <c r="B15" i="2" s="1"/>
  <c r="A13" i="2"/>
  <c r="A15" i="2" s="1"/>
  <c r="D12" i="2"/>
  <c r="D11" i="2"/>
  <c r="D10" i="2"/>
  <c r="D9" i="2"/>
  <c r="C12" i="2"/>
  <c r="C11" i="2"/>
  <c r="C10" i="2"/>
  <c r="C9" i="2"/>
  <c r="B12" i="2"/>
  <c r="B11" i="2"/>
  <c r="B10" i="2"/>
  <c r="B9" i="2"/>
  <c r="A12" i="2"/>
  <c r="A11" i="2"/>
  <c r="A10" i="2"/>
  <c r="A9" i="2"/>
  <c r="G7" i="2"/>
  <c r="F6" i="2"/>
  <c r="E5" i="2"/>
  <c r="B7" i="2"/>
  <c r="A7" i="2"/>
  <c r="D5" i="2"/>
  <c r="D7" i="2" s="1"/>
  <c r="C5" i="2"/>
  <c r="C7" i="2" s="1"/>
  <c r="B5" i="2"/>
  <c r="A5" i="2"/>
  <c r="E4" i="2"/>
  <c r="G4" i="2" s="1"/>
  <c r="E3" i="2"/>
  <c r="G3" i="2" s="1"/>
  <c r="E2" i="2"/>
  <c r="G2" i="2" s="1"/>
  <c r="E1" i="2"/>
  <c r="G1" i="2" s="1"/>
  <c r="D44" i="1"/>
  <c r="C44" i="1"/>
  <c r="B44" i="1"/>
  <c r="A44" i="1"/>
  <c r="E44" i="1" s="1"/>
  <c r="G44" i="1" s="1"/>
  <c r="E43" i="1"/>
  <c r="G43" i="1" s="1"/>
  <c r="D43" i="1"/>
  <c r="C43" i="1"/>
  <c r="B43" i="1"/>
  <c r="A43" i="1"/>
  <c r="D42" i="1"/>
  <c r="C42" i="1"/>
  <c r="B42" i="1"/>
  <c r="A42" i="1"/>
  <c r="E42" i="1" s="1"/>
  <c r="G42" i="1" s="1"/>
  <c r="D41" i="1"/>
  <c r="D45" i="1" s="1"/>
  <c r="D47" i="1" s="1"/>
  <c r="C41" i="1"/>
  <c r="C45" i="1" s="1"/>
  <c r="C47" i="1" s="1"/>
  <c r="B41" i="1"/>
  <c r="B45" i="1" s="1"/>
  <c r="B47" i="1" s="1"/>
  <c r="A41" i="1"/>
  <c r="E41" i="1" s="1"/>
  <c r="G41" i="1" s="1"/>
  <c r="D36" i="1"/>
  <c r="C36" i="1"/>
  <c r="B36" i="1"/>
  <c r="A36" i="1"/>
  <c r="E36" i="1" s="1"/>
  <c r="G36" i="1" s="1"/>
  <c r="E35" i="1"/>
  <c r="G35" i="1" s="1"/>
  <c r="D35" i="1"/>
  <c r="C35" i="1"/>
  <c r="B35" i="1"/>
  <c r="A35" i="1"/>
  <c r="D34" i="1"/>
  <c r="C34" i="1"/>
  <c r="B34" i="1"/>
  <c r="A34" i="1"/>
  <c r="E34" i="1" s="1"/>
  <c r="G34" i="1" s="1"/>
  <c r="D33" i="1"/>
  <c r="D37" i="1" s="1"/>
  <c r="D39" i="1" s="1"/>
  <c r="C33" i="1"/>
  <c r="C37" i="1" s="1"/>
  <c r="C39" i="1" s="1"/>
  <c r="B33" i="1"/>
  <c r="B37" i="1" s="1"/>
  <c r="B39" i="1" s="1"/>
  <c r="A33" i="1"/>
  <c r="A37" i="1" s="1"/>
  <c r="A39" i="1" s="1"/>
  <c r="D29" i="1"/>
  <c r="D31" i="1" s="1"/>
  <c r="C29" i="1"/>
  <c r="C31" i="1" s="1"/>
  <c r="D28" i="1"/>
  <c r="C28" i="1"/>
  <c r="B28" i="1"/>
  <c r="A28" i="1"/>
  <c r="E28" i="1" s="1"/>
  <c r="G28" i="1" s="1"/>
  <c r="E27" i="1"/>
  <c r="G27" i="1" s="1"/>
  <c r="D27" i="1"/>
  <c r="C27" i="1"/>
  <c r="B27" i="1"/>
  <c r="A27" i="1"/>
  <c r="E26" i="1"/>
  <c r="G26" i="1" s="1"/>
  <c r="D26" i="1"/>
  <c r="C26" i="1"/>
  <c r="B26" i="1"/>
  <c r="A26" i="1"/>
  <c r="D25" i="1"/>
  <c r="C25" i="1"/>
  <c r="B25" i="1"/>
  <c r="B29" i="1" s="1"/>
  <c r="B31" i="1" s="1"/>
  <c r="A25" i="1"/>
  <c r="A29" i="1" s="1"/>
  <c r="A31" i="1" s="1"/>
  <c r="D20" i="1"/>
  <c r="C20" i="1"/>
  <c r="B20" i="1"/>
  <c r="A20" i="1"/>
  <c r="E20" i="1" s="1"/>
  <c r="G20" i="1" s="1"/>
  <c r="E19" i="1"/>
  <c r="G19" i="1" s="1"/>
  <c r="D19" i="1"/>
  <c r="C19" i="1"/>
  <c r="B19" i="1"/>
  <c r="A19" i="1"/>
  <c r="D18" i="1"/>
  <c r="C18" i="1"/>
  <c r="B18" i="1"/>
  <c r="A18" i="1"/>
  <c r="E18" i="1" s="1"/>
  <c r="G18" i="1" s="1"/>
  <c r="D17" i="1"/>
  <c r="D21" i="1" s="1"/>
  <c r="D23" i="1" s="1"/>
  <c r="C17" i="1"/>
  <c r="C21" i="1" s="1"/>
  <c r="C23" i="1" s="1"/>
  <c r="B17" i="1"/>
  <c r="B21" i="1" s="1"/>
  <c r="B23" i="1" s="1"/>
  <c r="A17" i="1"/>
  <c r="A21" i="1" s="1"/>
  <c r="A23" i="1" s="1"/>
  <c r="D12" i="1"/>
  <c r="D11" i="1"/>
  <c r="D10" i="1"/>
  <c r="D9" i="1"/>
  <c r="C12" i="1"/>
  <c r="C13" i="1" s="1"/>
  <c r="C11" i="1"/>
  <c r="C10" i="1"/>
  <c r="C9" i="1"/>
  <c r="G9" i="1"/>
  <c r="E11" i="1"/>
  <c r="G11" i="1" s="1"/>
  <c r="E10" i="1"/>
  <c r="G10" i="1" s="1"/>
  <c r="E9" i="1"/>
  <c r="B15" i="1"/>
  <c r="A15" i="1"/>
  <c r="B13" i="1"/>
  <c r="A13" i="1"/>
  <c r="B12" i="1"/>
  <c r="B11" i="1"/>
  <c r="B10" i="1"/>
  <c r="A12" i="1"/>
  <c r="A11" i="1"/>
  <c r="A10" i="1"/>
  <c r="D13" i="1"/>
  <c r="D15" i="1" s="1"/>
  <c r="B9" i="1"/>
  <c r="A9" i="1"/>
  <c r="B7" i="1"/>
  <c r="C7" i="1"/>
  <c r="D7" i="1"/>
  <c r="A7" i="1"/>
  <c r="G2" i="1"/>
  <c r="G3" i="1"/>
  <c r="G4" i="1"/>
  <c r="G1" i="1"/>
  <c r="B5" i="1"/>
  <c r="C5" i="1"/>
  <c r="D5" i="1"/>
  <c r="A5" i="1"/>
  <c r="E2" i="1"/>
  <c r="E3" i="1"/>
  <c r="E4" i="1"/>
  <c r="E1" i="1"/>
  <c r="Q10" i="3" l="1"/>
  <c r="Q9" i="3"/>
  <c r="I9" i="6"/>
  <c r="G9" i="6"/>
  <c r="I11" i="6"/>
  <c r="F9" i="6"/>
  <c r="I10" i="6"/>
  <c r="K11" i="6"/>
  <c r="J11" i="6"/>
  <c r="K10" i="6"/>
  <c r="G1" i="6"/>
  <c r="J10" i="6"/>
  <c r="E15" i="6"/>
  <c r="G2" i="6"/>
  <c r="G3" i="6"/>
  <c r="B6" i="6"/>
  <c r="J9" i="6"/>
  <c r="K9" i="6"/>
  <c r="L4" i="6"/>
  <c r="L2" i="5" a="1"/>
  <c r="E10" i="5"/>
  <c r="E11" i="5"/>
  <c r="C12" i="5"/>
  <c r="D12" i="5"/>
  <c r="C13" i="4"/>
  <c r="B13" i="4"/>
  <c r="D13" i="4"/>
  <c r="C14" i="4"/>
  <c r="D12" i="4"/>
  <c r="D14" i="4"/>
  <c r="B12" i="4"/>
  <c r="B14" i="4"/>
  <c r="C12" i="4"/>
  <c r="H13" i="4"/>
  <c r="I13" i="4" s="1"/>
  <c r="L13" i="4" s="1"/>
  <c r="E9" i="4"/>
  <c r="Q5" i="3"/>
  <c r="E25" i="2"/>
  <c r="A29" i="2"/>
  <c r="A31" i="2" s="1"/>
  <c r="E17" i="2"/>
  <c r="A21" i="2"/>
  <c r="A23" i="2" s="1"/>
  <c r="G15" i="2"/>
  <c r="A45" i="1"/>
  <c r="A47" i="1" s="1"/>
  <c r="E33" i="1"/>
  <c r="G33" i="1" s="1"/>
  <c r="E25" i="1"/>
  <c r="G25" i="1" s="1"/>
  <c r="E17" i="1"/>
  <c r="G17" i="1" s="1"/>
  <c r="E12" i="1"/>
  <c r="G12" i="1" s="1"/>
  <c r="C15" i="1"/>
  <c r="Q11" i="3" l="1"/>
  <c r="F15" i="3"/>
  <c r="D16" i="6"/>
  <c r="L2" i="5"/>
  <c r="O4" i="5"/>
  <c r="Q4" i="5" s="1"/>
  <c r="N5" i="5"/>
  <c r="N7" i="5" s="1"/>
  <c r="O3" i="5"/>
  <c r="Q3" i="5" s="1"/>
  <c r="M5" i="5"/>
  <c r="M7" i="5" s="1"/>
  <c r="D14" i="5"/>
  <c r="J11" i="5"/>
  <c r="C14" i="5"/>
  <c r="I10" i="5"/>
  <c r="E9" i="5"/>
  <c r="B12" i="5"/>
  <c r="H9" i="5" s="1"/>
  <c r="K13" i="4"/>
  <c r="H14" i="4"/>
  <c r="I14" i="4" s="1"/>
  <c r="I12" i="4"/>
  <c r="H15" i="4"/>
  <c r="I15" i="4" s="1"/>
  <c r="B15" i="4"/>
  <c r="B16" i="4" s="1"/>
  <c r="D15" i="4"/>
  <c r="D16" i="4" s="1"/>
  <c r="C15" i="4"/>
  <c r="C16" i="4" s="1"/>
  <c r="E14" i="4"/>
  <c r="E12" i="4"/>
  <c r="E13" i="4"/>
  <c r="N12" i="3"/>
  <c r="N13" i="3" s="1"/>
  <c r="C18" i="3"/>
  <c r="C17" i="3"/>
  <c r="C16" i="3"/>
  <c r="O12" i="3"/>
  <c r="O13" i="3" s="1"/>
  <c r="P12" i="3"/>
  <c r="P13" i="3" s="1"/>
  <c r="E29" i="2"/>
  <c r="G31" i="2" s="1"/>
  <c r="G25" i="2"/>
  <c r="E21" i="2"/>
  <c r="G23" i="2" s="1"/>
  <c r="G17" i="2"/>
  <c r="L9" i="5" l="1" a="1"/>
  <c r="E14" i="6"/>
  <c r="C16" i="6"/>
  <c r="B16" i="6"/>
  <c r="E16" i="6"/>
  <c r="L5" i="5"/>
  <c r="L7" i="5" s="1"/>
  <c r="O2" i="5"/>
  <c r="B14" i="5"/>
  <c r="E12" i="5"/>
  <c r="L14" i="4"/>
  <c r="M12" i="4"/>
  <c r="K14" i="4"/>
  <c r="L12" i="4"/>
  <c r="M13" i="4"/>
  <c r="C19" i="4" s="1"/>
  <c r="M14" i="4"/>
  <c r="D20" i="4" s="1"/>
  <c r="K12" i="4"/>
  <c r="E15" i="4"/>
  <c r="G16" i="3"/>
  <c r="N12" i="5" l="1"/>
  <c r="N14" i="5" s="1"/>
  <c r="L9" i="5"/>
  <c r="O10" i="5"/>
  <c r="O11" i="5"/>
  <c r="M12" i="5"/>
  <c r="M14" i="5" s="1"/>
  <c r="O5" i="5"/>
  <c r="Q2" i="5"/>
  <c r="B18" i="4"/>
  <c r="B20" i="4"/>
  <c r="D18" i="4"/>
  <c r="C20" i="4"/>
  <c r="H18" i="4"/>
  <c r="I18" i="4" s="1"/>
  <c r="H21" i="4"/>
  <c r="I21" i="4" s="1"/>
  <c r="C18" i="4"/>
  <c r="B19" i="4"/>
  <c r="H19" i="4" s="1"/>
  <c r="I19" i="4" s="1"/>
  <c r="D19" i="4"/>
  <c r="I17" i="3"/>
  <c r="H18" i="3"/>
  <c r="F17" i="3"/>
  <c r="G18" i="3"/>
  <c r="H15" i="3"/>
  <c r="I16" i="3"/>
  <c r="H16" i="3"/>
  <c r="Q10" i="5" l="1"/>
  <c r="T10" i="5"/>
  <c r="L12" i="5"/>
  <c r="L14" i="5" s="1"/>
  <c r="O9" i="5"/>
  <c r="Q11" i="5"/>
  <c r="U11" i="5"/>
  <c r="K19" i="4"/>
  <c r="L19" i="4"/>
  <c r="H20" i="4"/>
  <c r="I20" i="4" s="1"/>
  <c r="M18" i="4"/>
  <c r="L20" i="4"/>
  <c r="K18" i="4"/>
  <c r="M20" i="4"/>
  <c r="E20" i="4"/>
  <c r="C21" i="4"/>
  <c r="D21" i="4"/>
  <c r="E18" i="4"/>
  <c r="E19" i="4"/>
  <c r="B21" i="4"/>
  <c r="F16" i="3"/>
  <c r="F18" i="3"/>
  <c r="G17" i="3"/>
  <c r="I15" i="3"/>
  <c r="S9" i="5" l="1"/>
  <c r="B16" i="5" s="1" a="1"/>
  <c r="O12" i="5"/>
  <c r="Q9" i="5"/>
  <c r="L18" i="4"/>
  <c r="H24" i="4" s="1"/>
  <c r="I24" i="4" s="1"/>
  <c r="K20" i="4"/>
  <c r="D26" i="4" s="1"/>
  <c r="M19" i="4"/>
  <c r="C25" i="4" s="1"/>
  <c r="H25" i="4" s="1"/>
  <c r="I25" i="4" s="1"/>
  <c r="B25" i="4"/>
  <c r="E21" i="4"/>
  <c r="Q8" i="3"/>
  <c r="I18" i="3"/>
  <c r="M12" i="3"/>
  <c r="D19" i="5" l="1"/>
  <c r="D21" i="5" s="1"/>
  <c r="B16" i="5"/>
  <c r="C19" i="5"/>
  <c r="C21" i="5" s="1"/>
  <c r="E18" i="5"/>
  <c r="G18" i="5" s="1"/>
  <c r="E17" i="5"/>
  <c r="G17" i="5" s="1"/>
  <c r="M13" i="3"/>
  <c r="P16" i="3"/>
  <c r="O16" i="3"/>
  <c r="P18" i="3"/>
  <c r="N16" i="3"/>
  <c r="M16" i="3"/>
  <c r="N18" i="3"/>
  <c r="M18" i="3"/>
  <c r="M15" i="3"/>
  <c r="O15" i="3"/>
  <c r="P15" i="3"/>
  <c r="N15" i="3"/>
  <c r="O18" i="3"/>
  <c r="B26" i="4"/>
  <c r="C26" i="4"/>
  <c r="D24" i="4"/>
  <c r="C24" i="4"/>
  <c r="D25" i="4"/>
  <c r="H17" i="3"/>
  <c r="Q12" i="3"/>
  <c r="B19" i="5" l="1"/>
  <c r="B21" i="5" s="1"/>
  <c r="E16" i="5"/>
  <c r="O17" i="3"/>
  <c r="N17" i="3"/>
  <c r="M17" i="3"/>
  <c r="P17" i="3"/>
  <c r="Q16" i="3"/>
  <c r="O19" i="3"/>
  <c r="H27" i="4"/>
  <c r="I27" i="4" s="1"/>
  <c r="H26" i="4"/>
  <c r="I26" i="4" s="1"/>
  <c r="D27" i="4"/>
  <c r="B27" i="4"/>
  <c r="E25" i="4"/>
  <c r="E26" i="4"/>
  <c r="C27" i="4"/>
  <c r="E24" i="4"/>
  <c r="Q18" i="3"/>
  <c r="E19" i="5" l="1"/>
  <c r="G16" i="5"/>
  <c r="Q15" i="3"/>
  <c r="H23" i="3"/>
  <c r="P19" i="3"/>
  <c r="M19" i="3"/>
  <c r="N19" i="3"/>
  <c r="N20" i="3" s="1"/>
  <c r="E27" i="4"/>
  <c r="H24" i="3"/>
  <c r="I24" i="3"/>
  <c r="O20" i="3"/>
  <c r="Q17" i="3"/>
  <c r="P20" i="3" l="1"/>
  <c r="M20" i="3"/>
  <c r="Q19" i="3"/>
  <c r="I25" i="3"/>
  <c r="F22" i="3"/>
  <c r="G23" i="3"/>
  <c r="H25" i="3"/>
  <c r="F23" i="3"/>
  <c r="I22" i="3"/>
  <c r="G22" i="3"/>
  <c r="G24" i="3"/>
  <c r="F25" i="3"/>
  <c r="G25" i="3"/>
  <c r="I23" i="3"/>
  <c r="N23" i="3" s="1"/>
  <c r="H22" i="3"/>
  <c r="O22" i="3" s="1"/>
  <c r="F24" i="3"/>
  <c r="N25" i="3" l="1"/>
  <c r="N24" i="3"/>
  <c r="P25" i="3"/>
  <c r="P24" i="3"/>
  <c r="M22" i="3"/>
  <c r="P23" i="3"/>
  <c r="N22" i="3"/>
  <c r="P22" i="3"/>
  <c r="M23" i="3"/>
  <c r="O25" i="3"/>
  <c r="M24" i="3"/>
  <c r="O23" i="3"/>
  <c r="M25" i="3"/>
  <c r="O24" i="3"/>
  <c r="P26" i="3"/>
  <c r="P27" i="3" s="1"/>
  <c r="B33" i="4"/>
  <c r="E31" i="4"/>
  <c r="D33" i="4"/>
  <c r="E32" i="4"/>
  <c r="C33" i="4"/>
  <c r="E30" i="4"/>
  <c r="G32" i="3" l="1"/>
  <c r="H32" i="3"/>
  <c r="M26" i="3"/>
  <c r="M27" i="3" s="1"/>
  <c r="Q24" i="3"/>
  <c r="Q23" i="3"/>
  <c r="N26" i="3"/>
  <c r="N27" i="3" s="1"/>
  <c r="F32" i="3"/>
  <c r="O26" i="3"/>
  <c r="O27" i="3" s="1"/>
  <c r="Q22" i="3"/>
  <c r="Q25" i="3"/>
  <c r="E33" i="4"/>
  <c r="I32" i="3"/>
  <c r="H31" i="3"/>
  <c r="F29" i="3"/>
  <c r="F31" i="3" l="1"/>
  <c r="Q26" i="3"/>
  <c r="G30" i="3"/>
  <c r="I31" i="3"/>
  <c r="H29" i="3"/>
  <c r="I30" i="3"/>
  <c r="H30" i="3"/>
  <c r="G29" i="3"/>
  <c r="F30" i="3"/>
  <c r="G31" i="3"/>
  <c r="M31" i="3" s="1"/>
  <c r="I29" i="3"/>
  <c r="O32" i="3"/>
  <c r="P32" i="3"/>
  <c r="N32" i="3"/>
  <c r="M32" i="3"/>
  <c r="O31" i="3" l="1"/>
  <c r="O29" i="3"/>
  <c r="M29" i="3"/>
  <c r="P31" i="3"/>
  <c r="N31" i="3"/>
  <c r="N30" i="3"/>
  <c r="P29" i="3"/>
  <c r="M30" i="3"/>
  <c r="Q32" i="3"/>
  <c r="O30" i="3"/>
  <c r="O33" i="3" s="1"/>
  <c r="O34" i="3" s="1"/>
  <c r="P30" i="3"/>
  <c r="N29" i="3"/>
  <c r="N33" i="3" s="1"/>
  <c r="N34" i="3" s="1"/>
  <c r="Q31" i="3"/>
  <c r="H36" i="3" l="1"/>
  <c r="G37" i="3"/>
  <c r="P33" i="3"/>
  <c r="P34" i="3" s="1"/>
  <c r="Q29" i="3"/>
  <c r="Q30" i="3"/>
  <c r="M33" i="3"/>
  <c r="M34" i="3" s="1"/>
  <c r="H39" i="3" l="1"/>
  <c r="I38" i="3"/>
  <c r="Q33" i="3"/>
  <c r="G39" i="3"/>
  <c r="I37" i="3"/>
  <c r="F38" i="3"/>
  <c r="H38" i="3"/>
  <c r="F36" i="3"/>
  <c r="I39" i="3"/>
  <c r="G38" i="3"/>
  <c r="F37" i="3"/>
  <c r="I36" i="3"/>
  <c r="G36" i="3"/>
  <c r="H37" i="3"/>
  <c r="F39" i="3"/>
  <c r="O37" i="3" l="1"/>
  <c r="M36" i="3"/>
  <c r="M39" i="3"/>
  <c r="O39" i="3"/>
  <c r="N39" i="3"/>
  <c r="P39" i="3"/>
  <c r="O36" i="3"/>
  <c r="N36" i="3"/>
  <c r="P36" i="3"/>
  <c r="N37" i="3"/>
  <c r="M37" i="3"/>
  <c r="P37" i="3"/>
  <c r="M38" i="3"/>
  <c r="N38" i="3"/>
  <c r="O38" i="3"/>
  <c r="P38" i="3"/>
  <c r="Q37" i="3" l="1"/>
  <c r="M40" i="3"/>
  <c r="Q36" i="3"/>
  <c r="Q38" i="3"/>
  <c r="P40" i="3"/>
  <c r="P41" i="3" s="1"/>
  <c r="N40" i="3"/>
  <c r="N41" i="3" s="1"/>
  <c r="O40" i="3"/>
  <c r="O41" i="3" s="1"/>
  <c r="Q39" i="3"/>
  <c r="M41" i="3" l="1"/>
  <c r="H46" i="3"/>
  <c r="I45" i="3"/>
  <c r="G44" i="3"/>
  <c r="H43" i="3"/>
  <c r="G46" i="3"/>
  <c r="F45" i="3"/>
  <c r="I44" i="3"/>
  <c r="Q40" i="3"/>
  <c r="F43" i="3"/>
  <c r="H45" i="3"/>
  <c r="I46" i="3"/>
  <c r="M46" i="3" s="1"/>
  <c r="I43" i="3"/>
  <c r="H44" i="3"/>
  <c r="O44" i="3" s="1"/>
  <c r="G45" i="3"/>
  <c r="G43" i="3"/>
  <c r="F46" i="3"/>
  <c r="F44" i="3"/>
  <c r="M43" i="3" l="1"/>
  <c r="N45" i="3"/>
  <c r="N43" i="3"/>
  <c r="P46" i="3"/>
  <c r="P43" i="3"/>
  <c r="P44" i="3"/>
  <c r="N46" i="3"/>
  <c r="O43" i="3"/>
  <c r="O46" i="3"/>
  <c r="P45" i="3"/>
  <c r="O45" i="3"/>
  <c r="O47" i="3" s="1"/>
  <c r="O48" i="3" s="1"/>
  <c r="M45" i="3"/>
  <c r="N44" i="3"/>
  <c r="N47" i="3" s="1"/>
  <c r="N48" i="3" s="1"/>
  <c r="Q43" i="3"/>
  <c r="M44" i="3"/>
  <c r="P47" i="3" l="1"/>
  <c r="P48" i="3" s="1"/>
  <c r="Q44" i="3"/>
  <c r="Q45" i="3"/>
  <c r="Q46" i="3"/>
  <c r="M47" i="3"/>
  <c r="M48" i="3" s="1"/>
  <c r="Q47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<sst xmlns="http://schemas.openxmlformats.org/spreadsheetml/2006/main" count="170" uniqueCount="38">
  <si>
    <t>`</t>
    <phoneticPr fontId="1" type="noConversion"/>
  </si>
  <si>
    <t>first</t>
    <phoneticPr fontId="1" type="noConversion"/>
  </si>
  <si>
    <t>second</t>
    <phoneticPr fontId="1" type="noConversion"/>
  </si>
  <si>
    <t>third</t>
    <phoneticPr fontId="1" type="noConversion"/>
  </si>
  <si>
    <t>initial</t>
    <phoneticPr fontId="1" type="noConversion"/>
  </si>
  <si>
    <t>i</t>
    <phoneticPr fontId="1" type="noConversion"/>
  </si>
  <si>
    <t>a_j</t>
    <phoneticPr fontId="1" type="noConversion"/>
  </si>
  <si>
    <t>行係數</t>
    <phoneticPr fontId="1" type="noConversion"/>
  </si>
  <si>
    <t>*T與T_0會收斂指的是f_ij?</t>
    <phoneticPr fontId="1" type="noConversion"/>
  </si>
  <si>
    <t>*行係數的作用</t>
    <phoneticPr fontId="1" type="noConversion"/>
  </si>
  <si>
    <t>*一團亂QAQ</t>
    <phoneticPr fontId="1" type="noConversion"/>
  </si>
  <si>
    <t>i</t>
  </si>
  <si>
    <t>a_j</t>
  </si>
  <si>
    <t>a_j^0</t>
  </si>
  <si>
    <t>a_j^0</t>
    <phoneticPr fontId="1" type="noConversion"/>
  </si>
  <si>
    <t>P_i</t>
    <phoneticPr fontId="1" type="noConversion"/>
  </si>
  <si>
    <t>P_i^0</t>
    <phoneticPr fontId="1" type="noConversion"/>
  </si>
  <si>
    <t>R</t>
    <phoneticPr fontId="1" type="noConversion"/>
  </si>
  <si>
    <t>X</t>
    <phoneticPr fontId="1" type="noConversion"/>
  </si>
  <si>
    <t>K</t>
    <phoneticPr fontId="1" type="noConversion"/>
  </si>
  <si>
    <t>f</t>
    <phoneticPr fontId="1" type="noConversion"/>
  </si>
  <si>
    <t>3.</t>
    <phoneticPr fontId="1" type="noConversion"/>
  </si>
  <si>
    <t>起點分區 i</t>
    <phoneticPr fontId="1" type="noConversion"/>
  </si>
  <si>
    <t>迄點分區 j</t>
    <phoneticPr fontId="1" type="noConversion"/>
  </si>
  <si>
    <r>
      <t>P</t>
    </r>
    <r>
      <rPr>
        <vertAlign val="subscript"/>
        <sz val="12"/>
        <color theme="1"/>
        <rFont val="新細明體"/>
        <family val="1"/>
        <charset val="136"/>
        <scheme val="minor"/>
      </rPr>
      <t>i</t>
    </r>
    <r>
      <rPr>
        <vertAlign val="superscript"/>
        <sz val="12"/>
        <color theme="1"/>
        <rFont val="新細明體"/>
        <family val="1"/>
        <charset val="136"/>
        <scheme val="minor"/>
      </rPr>
      <t>0</t>
    </r>
    <phoneticPr fontId="1" type="noConversion"/>
  </si>
  <si>
    <t>(1)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</si>
  <si>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</si>
  <si>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</si>
  <si>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</si>
  <si>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r>
      <t>A</t>
    </r>
    <r>
      <rPr>
        <vertAlign val="subscript"/>
        <sz val="12"/>
        <color theme="1"/>
        <rFont val="新細明體"/>
        <family val="1"/>
        <charset val="136"/>
        <scheme val="minor"/>
      </rPr>
      <t>j</t>
    </r>
    <r>
      <rPr>
        <vertAlign val="superscript"/>
        <sz val="12"/>
        <color theme="1"/>
        <rFont val="新細明體"/>
        <family val="1"/>
        <charset val="136"/>
        <scheme val="minor"/>
      </rPr>
      <t>0</t>
    </r>
    <phoneticPr fontId="1" type="noConversion"/>
  </si>
  <si>
    <t>T</t>
    <phoneticPr fontId="1" type="noConversion"/>
  </si>
  <si>
    <r>
      <t>f</t>
    </r>
    <r>
      <rPr>
        <vertAlign val="subscript"/>
        <sz val="12"/>
        <color theme="1"/>
        <rFont val="新細明體"/>
        <family val="1"/>
        <charset val="136"/>
        <scheme val="minor"/>
      </rPr>
      <t>ij</t>
    </r>
    <phoneticPr fontId="1" type="noConversion"/>
  </si>
  <si>
    <r>
      <t>P</t>
    </r>
    <r>
      <rPr>
        <vertAlign val="subscript"/>
        <sz val="12"/>
        <color theme="1"/>
        <rFont val="新細明體"/>
        <family val="1"/>
        <charset val="136"/>
        <scheme val="minor"/>
      </rPr>
      <t>i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</si>
  <si>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A</t>
    </r>
    <r>
      <rPr>
        <vertAlign val="subscript"/>
        <sz val="12"/>
        <color theme="1"/>
        <rFont val="新細明體"/>
        <family val="1"/>
        <charset val="136"/>
        <scheme val="minor"/>
      </rPr>
      <t>j</t>
    </r>
    <phoneticPr fontId="1" type="noConversion"/>
  </si>
  <si>
    <t>誤差</t>
    <phoneticPr fontId="1" type="noConversion"/>
  </si>
  <si>
    <t>k = 1</t>
    <phoneticPr fontId="1" type="noConversion"/>
  </si>
  <si>
    <t>k = 2</t>
    <phoneticPr fontId="1" type="noConversion"/>
  </si>
  <si>
    <t>k =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</si>
</sst>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5" tint="-0.249977111117893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vertAlign val="subscript"/>
      <sz val="12"/>
      <color theme="1"/>
      <name val="新細明體"/>
      <family val="1"/>
      <charset val="136"/>
      <scheme val="minor"/>
    </font>
    <font>
      <vertAlign val="superscript"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0" fontId="0" fillId="0" borderId="8" xfId="1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3327-D603-4D86-82E4-7D57D4E0C81E}">
  <sheetPr codeName="Worksheet___1"/>
  <dimension ref="A1:G47"/>
  <sheetViews>
    <sheetView workbookViewId="0">
      <selection activeCell="C12" sqref="C12"/>
    </sheetView>
  </sheetViews>
  <sheetFormatPr defaultRowHeight="16.149999999999999" x14ac:dyDescent="0.45"/>
  <sheetData>
    <row r="1" spans="1:7" x14ac:dyDescent="0.45">
      <c r="A1">
        <v>50</v>
      </c>
      <c r="B1">
        <v>8</v>
      </c>
      <c r="C1">
        <v>20</v>
      </c>
      <c r="D1">
        <v>17</v>
      </c>
      <c r="E1">
        <f>SUM(A1:D1)</f>
        <v>95</v>
      </c>
      <c r="F1">
        <v>250</v>
      </c>
      <c r="G1">
        <f>F1/E1</f>
        <v>2.6315789473684212</v>
      </c>
    </row>
    <row r="2" spans="1:7" x14ac:dyDescent="0.45">
      <c r="A2">
        <v>10</v>
      </c>
      <c r="B2">
        <v>65</v>
      </c>
      <c r="C2">
        <v>21</v>
      </c>
      <c r="D2">
        <v>10</v>
      </c>
      <c r="E2">
        <f t="shared" ref="E2:E4" si="0">SUM(A2:D2)</f>
        <v>106</v>
      </c>
      <c r="F2">
        <v>310</v>
      </c>
      <c r="G2">
        <f t="shared" ref="G2:G4" si="1">F2/E2</f>
        <v>2.9245283018867925</v>
      </c>
    </row>
    <row r="3" spans="1:7" x14ac:dyDescent="0.45">
      <c r="A3">
        <v>15</v>
      </c>
      <c r="B3">
        <v>12</v>
      </c>
      <c r="C3">
        <v>38</v>
      </c>
      <c r="D3">
        <v>15</v>
      </c>
      <c r="E3">
        <f t="shared" si="0"/>
        <v>80</v>
      </c>
      <c r="F3">
        <v>200</v>
      </c>
      <c r="G3">
        <f t="shared" si="1"/>
        <v>2.5</v>
      </c>
    </row>
    <row r="4" spans="1:7" x14ac:dyDescent="0.45">
      <c r="A4">
        <v>13</v>
      </c>
      <c r="B4">
        <v>14</v>
      </c>
      <c r="C4">
        <v>18</v>
      </c>
      <c r="D4">
        <v>42</v>
      </c>
      <c r="E4">
        <f t="shared" si="0"/>
        <v>87</v>
      </c>
      <c r="F4">
        <v>375</v>
      </c>
      <c r="G4">
        <f t="shared" si="1"/>
        <v>4.3103448275862073</v>
      </c>
    </row>
    <row r="5" spans="1:7" x14ac:dyDescent="0.45">
      <c r="A5">
        <f>SUM(A1:A4)</f>
        <v>88</v>
      </c>
      <c r="B5">
        <f t="shared" ref="B5:D5" si="2">SUM(B1:B4)</f>
        <v>99</v>
      </c>
      <c r="C5">
        <f t="shared" si="2"/>
        <v>97</v>
      </c>
      <c r="D5">
        <f t="shared" si="2"/>
        <v>84</v>
      </c>
    </row>
    <row r="6" spans="1:7" x14ac:dyDescent="0.45">
      <c r="A6">
        <v>210</v>
      </c>
      <c r="B6">
        <v>200</v>
      </c>
      <c r="C6">
        <v>325</v>
      </c>
      <c r="D6">
        <v>400</v>
      </c>
    </row>
    <row r="7" spans="1:7" x14ac:dyDescent="0.45">
      <c r="A7">
        <f>A6/A5</f>
        <v>2.3863636363636362</v>
      </c>
      <c r="B7">
        <f t="shared" ref="B7:D7" si="3">B6/B5</f>
        <v>2.0202020202020203</v>
      </c>
      <c r="C7">
        <f t="shared" si="3"/>
        <v>3.3505154639175259</v>
      </c>
      <c r="D7">
        <f t="shared" si="3"/>
        <v>4.7619047619047619</v>
      </c>
    </row>
    <row r="9" spans="1:7" x14ac:dyDescent="0.45">
      <c r="A9">
        <f>A1*(G1+A7)/2</f>
        <v>125.44856459330146</v>
      </c>
      <c r="B9">
        <f>B1*(G1+B7)/2</f>
        <v>18.607123870281768</v>
      </c>
      <c r="C9">
        <f>C1*(G1+C7)/2</f>
        <v>59.820944112859479</v>
      </c>
      <c r="D9">
        <f>D1*(G1+D7)/2</f>
        <v>62.844611528822057</v>
      </c>
      <c r="E9">
        <f>SUM(A9:D9)</f>
        <v>266.72124410526476</v>
      </c>
      <c r="F9">
        <v>250</v>
      </c>
      <c r="G9">
        <f>F9/E9</f>
        <v>0.93730816545432161</v>
      </c>
    </row>
    <row r="10" spans="1:7" x14ac:dyDescent="0.45">
      <c r="A10">
        <f>A2*(G2+A7)/2</f>
        <v>26.554459691252141</v>
      </c>
      <c r="B10">
        <f>B2*(G2+B7)/2</f>
        <v>160.70373546788639</v>
      </c>
      <c r="C10">
        <f>C2*(G2+C7)/2</f>
        <v>65.887959540945332</v>
      </c>
      <c r="D10">
        <f>D2*(G2+D7)/2</f>
        <v>38.432165318957772</v>
      </c>
      <c r="E10">
        <f t="shared" ref="E10:E12" si="4">SUM(A10:D10)</f>
        <v>291.5783200190416</v>
      </c>
      <c r="F10">
        <v>310</v>
      </c>
      <c r="G10">
        <f t="shared" ref="G10:G12" si="5">F10/E10</f>
        <v>1.0631791827998576</v>
      </c>
    </row>
    <row r="11" spans="1:7" x14ac:dyDescent="0.45">
      <c r="A11">
        <f>A3*(G3+A7)/2</f>
        <v>36.647727272727273</v>
      </c>
      <c r="B11">
        <f>B3*(G3+B7)/2</f>
        <v>27.121212121212125</v>
      </c>
      <c r="C11">
        <f>C3*(G3+C7)/2</f>
        <v>111.159793814433</v>
      </c>
      <c r="D11">
        <f>D3*(G3+D7)/2</f>
        <v>54.464285714285715</v>
      </c>
      <c r="E11">
        <f t="shared" si="4"/>
        <v>229.39301892265811</v>
      </c>
      <c r="F11">
        <v>200</v>
      </c>
      <c r="G11">
        <f t="shared" si="5"/>
        <v>0.87186611405742809</v>
      </c>
    </row>
    <row r="12" spans="1:7" x14ac:dyDescent="0.45">
      <c r="A12">
        <f>A4*(G4+A7)/2</f>
        <v>43.528605015673982</v>
      </c>
      <c r="B12">
        <f>B4*(G4+B7)/2</f>
        <v>44.31382793451759</v>
      </c>
      <c r="C12">
        <f>C4*(G4+C7)/2</f>
        <v>68.9477426235336</v>
      </c>
      <c r="D12">
        <f>D4*(G4+D7)/2</f>
        <v>190.51724137931035</v>
      </c>
      <c r="E12">
        <f t="shared" si="4"/>
        <v>347.3074169530355</v>
      </c>
      <c r="F12">
        <v>375</v>
      </c>
      <c r="G12">
        <f t="shared" si="5"/>
        <v>1.0797350753114185</v>
      </c>
    </row>
    <row r="13" spans="1:7" x14ac:dyDescent="0.45">
      <c r="A13">
        <f>SUM(A9:A12)</f>
        <v>232.17935657295484</v>
      </c>
      <c r="B13">
        <f t="shared" ref="B13" si="6">SUM(B9:B12)</f>
        <v>250.74589939389784</v>
      </c>
      <c r="C13">
        <f>SUM(C9:C12)</f>
        <v>305.81644009177143</v>
      </c>
      <c r="D13">
        <f t="shared" ref="D13" si="7">SUM(D9:D12)</f>
        <v>346.25830394137586</v>
      </c>
    </row>
    <row r="14" spans="1:7" x14ac:dyDescent="0.45">
      <c r="A14">
        <v>210</v>
      </c>
      <c r="B14">
        <v>200</v>
      </c>
      <c r="C14">
        <v>325</v>
      </c>
      <c r="D14">
        <v>400</v>
      </c>
    </row>
    <row r="15" spans="1:7" x14ac:dyDescent="0.45">
      <c r="A15">
        <f>A14/A13</f>
        <v>0.9044731758226503</v>
      </c>
      <c r="B15">
        <f t="shared" ref="B15" si="8">B14/B13</f>
        <v>0.79762022223868601</v>
      </c>
      <c r="C15">
        <f t="shared" ref="C15" si="9">C14/C13</f>
        <v>1.0627290014312893</v>
      </c>
      <c r="D15">
        <f t="shared" ref="D15" si="10">D14/D13</f>
        <v>1.155206952286473</v>
      </c>
    </row>
    <row r="17" spans="1:7" x14ac:dyDescent="0.45">
      <c r="A17">
        <f>A9*(G9+A15)/2</f>
        <v>115.52441277896079</v>
      </c>
      <c r="B17">
        <f>B9*(G9+B15)/2</f>
        <v>16.141013707936011</v>
      </c>
      <c r="C17">
        <f>C9*(G9+C15)/2</f>
        <v>59.82205579195297</v>
      </c>
      <c r="D17">
        <f>D9*(G9+D15)/2</f>
        <v>65.751649846303792</v>
      </c>
      <c r="E17">
        <f>SUM(A17:D17)</f>
        <v>257.23913212515356</v>
      </c>
      <c r="F17">
        <v>250</v>
      </c>
      <c r="G17">
        <f>F17/E17</f>
        <v>0.97185835582110602</v>
      </c>
    </row>
    <row r="18" spans="1:7" x14ac:dyDescent="0.45">
      <c r="A18">
        <f>A10*(G10+A15)/2</f>
        <v>26.124972621719294</v>
      </c>
      <c r="B18">
        <f>B10*(G10+B15)/2</f>
        <v>149.51870767305726</v>
      </c>
      <c r="C18">
        <f>C10*(G10+C15)/2</f>
        <v>70.03587621519317</v>
      </c>
      <c r="D18">
        <f>D10*(G10+D15)/2</f>
        <v>42.628691342460819</v>
      </c>
      <c r="E18">
        <f t="shared" ref="E18:E20" si="11">SUM(A18:D18)</f>
        <v>288.30824785243055</v>
      </c>
      <c r="F18">
        <v>310</v>
      </c>
      <c r="G18">
        <f t="shared" ref="G18:G20" si="12">F18/E18</f>
        <v>1.0752380561747656</v>
      </c>
    </row>
    <row r="19" spans="1:7" x14ac:dyDescent="0.45">
      <c r="A19">
        <f>A11*(G11+A15)/2</f>
        <v>32.549398919677571</v>
      </c>
      <c r="B19">
        <f>B11*(G11+B15)/2</f>
        <v>22.639246530076097</v>
      </c>
      <c r="C19">
        <f>C11*(G11+C15)/2</f>
        <v>107.52459707606752</v>
      </c>
      <c r="D19">
        <f>D11*(G11+D15)/2</f>
        <v>55.201543324543735</v>
      </c>
      <c r="E19">
        <f t="shared" si="11"/>
        <v>217.91478585036492</v>
      </c>
      <c r="F19">
        <v>200</v>
      </c>
      <c r="G19">
        <f t="shared" si="12"/>
        <v>0.91778994811914039</v>
      </c>
    </row>
    <row r="20" spans="1:7" x14ac:dyDescent="0.45">
      <c r="A20">
        <f>A12*(G12+A15)/2</f>
        <v>43.184908616228064</v>
      </c>
      <c r="B20">
        <f>B12*(G12+B15)/2</f>
        <v>41.596399813795202</v>
      </c>
      <c r="C20">
        <f>C12*(G12+C15)/2</f>
        <v>73.859030871711369</v>
      </c>
      <c r="D20">
        <f>D12*(G12+D15)/2</f>
        <v>212.89749487031636</v>
      </c>
      <c r="E20">
        <f t="shared" si="11"/>
        <v>371.53783417205102</v>
      </c>
      <c r="F20">
        <v>375</v>
      </c>
      <c r="G20">
        <f t="shared" si="12"/>
        <v>1.0093184744850123</v>
      </c>
    </row>
    <row r="21" spans="1:7" x14ac:dyDescent="0.45">
      <c r="A21">
        <f>SUM(A17:A20)</f>
        <v>217.38369293658573</v>
      </c>
      <c r="B21">
        <f t="shared" ref="B21" si="13">SUM(B17:B20)</f>
        <v>229.89536772486457</v>
      </c>
      <c r="C21">
        <f>SUM(C17:C20)</f>
        <v>311.24155995492504</v>
      </c>
      <c r="D21">
        <f t="shared" ref="D21" si="14">SUM(D17:D20)</f>
        <v>376.47937938362475</v>
      </c>
    </row>
    <row r="22" spans="1:7" x14ac:dyDescent="0.45">
      <c r="A22">
        <v>210</v>
      </c>
      <c r="B22">
        <v>200</v>
      </c>
      <c r="C22">
        <v>325</v>
      </c>
      <c r="D22">
        <v>400</v>
      </c>
    </row>
    <row r="23" spans="1:7" x14ac:dyDescent="0.45">
      <c r="A23">
        <f>A22/A21</f>
        <v>0.966033823251224</v>
      </c>
      <c r="B23">
        <f t="shared" ref="B23" si="15">B22/B21</f>
        <v>0.86996098259516519</v>
      </c>
      <c r="C23">
        <f t="shared" ref="C23" si="16">C22/C21</f>
        <v>1.0442050221283672</v>
      </c>
      <c r="D23">
        <f t="shared" ref="D23" si="17">D22/D21</f>
        <v>1.0624751896236213</v>
      </c>
    </row>
    <row r="25" spans="1:7" x14ac:dyDescent="0.45">
      <c r="A25">
        <f>A17*(G17+A23)/2</f>
        <v>111.93692800813584</v>
      </c>
      <c r="B25">
        <f>B17*(G17+B23)/2</f>
        <v>14.864415594459334</v>
      </c>
      <c r="C25">
        <f>C17*(G17+C23)/2</f>
        <v>60.302527937903285</v>
      </c>
      <c r="D25">
        <f>D17*(G17+D23)/2</f>
        <v>66.880393475335723</v>
      </c>
      <c r="E25">
        <f>SUM(A25:D25)</f>
        <v>253.98426501583418</v>
      </c>
      <c r="F25">
        <v>250</v>
      </c>
      <c r="G25">
        <f>F25/E25</f>
        <v>0.98431294546697301</v>
      </c>
    </row>
    <row r="26" spans="1:7" x14ac:dyDescent="0.45">
      <c r="A26">
        <f>A18*(G18+A23)/2</f>
        <v>26.664085981744737</v>
      </c>
      <c r="B26">
        <f>B18*(G18+B23)/2</f>
        <v>145.42182322187665</v>
      </c>
      <c r="C26">
        <f>C18*(G18+C23)/2</f>
        <v>74.218526538593082</v>
      </c>
      <c r="D26">
        <f>D18*(G18+D23)/2</f>
        <v>45.563959066914755</v>
      </c>
      <c r="E26">
        <f t="shared" ref="E26:E28" si="18">SUM(A26:D26)</f>
        <v>291.86839480912926</v>
      </c>
      <c r="F26">
        <v>310</v>
      </c>
      <c r="G26">
        <f t="shared" ref="G26:G28" si="19">F26/E26</f>
        <v>1.0621225371206366</v>
      </c>
    </row>
    <row r="27" spans="1:7" x14ac:dyDescent="0.45">
      <c r="A27">
        <f>A19*(G19+A23)/2</f>
        <v>30.658665714352736</v>
      </c>
      <c r="B27">
        <f>B19*(G19+B23)/2</f>
        <v>20.236667027407076</v>
      </c>
      <c r="C27">
        <f>C19*(G19+C23)/2</f>
        <v>105.48135932056717</v>
      </c>
      <c r="D27">
        <f>D19*(G19+D23)/2</f>
        <v>54.656845897595318</v>
      </c>
      <c r="E27">
        <f t="shared" si="18"/>
        <v>211.03353795992228</v>
      </c>
      <c r="F27">
        <v>200</v>
      </c>
      <c r="G27">
        <f t="shared" si="19"/>
        <v>0.94771666121610643</v>
      </c>
    </row>
    <row r="28" spans="1:7" x14ac:dyDescent="0.45">
      <c r="A28">
        <f>A20*(G20+A23)/2</f>
        <v>42.652704231297747</v>
      </c>
      <c r="B28">
        <f>B20*(G20+B23)/2</f>
        <v>39.085629829279526</v>
      </c>
      <c r="C28">
        <f>C20*(G20+C23)/2</f>
        <v>75.835627666076135</v>
      </c>
      <c r="D28">
        <f>D20*(G20+D23)/2</f>
        <v>220.53984048846087</v>
      </c>
      <c r="E28">
        <f t="shared" si="18"/>
        <v>378.11380221511428</v>
      </c>
      <c r="F28">
        <v>375</v>
      </c>
      <c r="G28">
        <f t="shared" si="19"/>
        <v>0.99176490729279754</v>
      </c>
    </row>
    <row r="29" spans="1:7" x14ac:dyDescent="0.45">
      <c r="A29">
        <f>SUM(A25:A28)</f>
        <v>211.91238393553107</v>
      </c>
      <c r="B29">
        <f t="shared" ref="B29" si="20">SUM(B25:B28)</f>
        <v>219.60853567302257</v>
      </c>
      <c r="C29">
        <f>SUM(C25:C28)</f>
        <v>315.83804146313969</v>
      </c>
      <c r="D29">
        <f t="shared" ref="D29" si="21">SUM(D25:D28)</f>
        <v>387.64103892830667</v>
      </c>
    </row>
    <row r="30" spans="1:7" x14ac:dyDescent="0.45">
      <c r="A30">
        <v>210</v>
      </c>
      <c r="B30">
        <v>200</v>
      </c>
      <c r="C30">
        <v>325</v>
      </c>
      <c r="D30">
        <v>400</v>
      </c>
    </row>
    <row r="31" spans="1:7" x14ac:dyDescent="0.45">
      <c r="A31">
        <f>A30/A29</f>
        <v>0.99097559142125047</v>
      </c>
      <c r="B31">
        <f t="shared" ref="B31" si="22">B30/B29</f>
        <v>0.91071141377574716</v>
      </c>
      <c r="C31">
        <f t="shared" ref="C31" si="23">C30/C29</f>
        <v>1.0290084072660055</v>
      </c>
      <c r="D31">
        <f t="shared" ref="D31" si="24">D30/D29</f>
        <v>1.0318824887732774</v>
      </c>
    </row>
    <row r="33" spans="1:7" x14ac:dyDescent="0.45">
      <c r="A33">
        <f>A25*(G25+A31)/2</f>
        <v>110.55386537447653</v>
      </c>
      <c r="B33">
        <f>B25*(G25+B31)/2</f>
        <v>14.0842148187039</v>
      </c>
      <c r="C33">
        <f>C25*(G25+C31)/2</f>
        <v>60.704183560578826</v>
      </c>
      <c r="D33">
        <f>D25*(G25+D31)/2</f>
        <v>67.421971982581667</v>
      </c>
      <c r="E33">
        <f>SUM(A33:D33)</f>
        <v>252.76423573634094</v>
      </c>
      <c r="F33">
        <v>250</v>
      </c>
      <c r="G33">
        <f>F33/E33</f>
        <v>0.98906397604752783</v>
      </c>
    </row>
    <row r="34" spans="1:7" x14ac:dyDescent="0.45">
      <c r="A34">
        <f>A26*(G26+A31)/2</f>
        <v>27.371992514200045</v>
      </c>
      <c r="B34">
        <f>B26*(G26+B31)/2</f>
        <v>143.44655502668522</v>
      </c>
      <c r="C34">
        <f>C26*(G26+C31)/2</f>
        <v>77.600328745816611</v>
      </c>
      <c r="D34">
        <f>D26*(G26+D31)/2</f>
        <v>47.705579642872031</v>
      </c>
      <c r="E34">
        <f t="shared" ref="E34:E36" si="25">SUM(A34:D34)</f>
        <v>296.12445592957391</v>
      </c>
      <c r="F34">
        <v>310</v>
      </c>
      <c r="G34">
        <f t="shared" ref="G34:G36" si="26">F34/E34</f>
        <v>1.0468571365606023</v>
      </c>
    </row>
    <row r="35" spans="1:7" x14ac:dyDescent="0.45">
      <c r="A35">
        <f>A27*(G27+A31)/2</f>
        <v>29.718858848307104</v>
      </c>
      <c r="B35">
        <f>B27*(G27+B31)/2</f>
        <v>18.804195073997626</v>
      </c>
      <c r="C35">
        <f>C27*(G27+C31)/2</f>
        <v>104.2538236132672</v>
      </c>
      <c r="D35">
        <f>D27*(G27+D31)/2</f>
        <v>54.099322839990215</v>
      </c>
      <c r="E35">
        <f t="shared" si="25"/>
        <v>206.87620037556215</v>
      </c>
      <c r="F35">
        <v>200</v>
      </c>
      <c r="G35">
        <f t="shared" si="26"/>
        <v>0.96676176204377728</v>
      </c>
    </row>
    <row r="36" spans="1:7" x14ac:dyDescent="0.45">
      <c r="A36">
        <f>A28*(G28+A31)/2</f>
        <v>42.28462202953304</v>
      </c>
      <c r="B36">
        <f>B28*(G28+B31)/2</f>
        <v>37.179742622127343</v>
      </c>
      <c r="C36">
        <f>C28*(G28+C31)/2</f>
        <v>76.623306340211968</v>
      </c>
      <c r="D36">
        <f>D28*(G28+D31)/2</f>
        <v>223.1474369666507</v>
      </c>
      <c r="E36">
        <f t="shared" si="25"/>
        <v>379.23510795852303</v>
      </c>
      <c r="F36">
        <v>375</v>
      </c>
      <c r="G36">
        <f t="shared" si="26"/>
        <v>0.98883250028901271</v>
      </c>
    </row>
    <row r="37" spans="1:7" x14ac:dyDescent="0.45">
      <c r="A37">
        <f>SUM(A33:A36)</f>
        <v>209.92933876651671</v>
      </c>
      <c r="B37">
        <f t="shared" ref="B37" si="27">SUM(B33:B36)</f>
        <v>213.5147075415141</v>
      </c>
      <c r="C37">
        <f>SUM(C33:C36)</f>
        <v>319.18164225987459</v>
      </c>
      <c r="D37">
        <f t="shared" ref="D37" si="28">SUM(D33:D36)</f>
        <v>392.3743114320946</v>
      </c>
    </row>
    <row r="38" spans="1:7" x14ac:dyDescent="0.45">
      <c r="A38">
        <v>210</v>
      </c>
      <c r="B38">
        <v>200</v>
      </c>
      <c r="C38">
        <v>325</v>
      </c>
      <c r="D38">
        <v>400</v>
      </c>
    </row>
    <row r="39" spans="1:7" x14ac:dyDescent="0.45">
      <c r="A39">
        <f>A38/A37</f>
        <v>1.000336595322495</v>
      </c>
      <c r="B39">
        <f t="shared" ref="B39" si="29">B38/B37</f>
        <v>0.93670362244771166</v>
      </c>
      <c r="C39">
        <f t="shared" ref="C39" si="30">C38/C37</f>
        <v>1.0182289861626446</v>
      </c>
      <c r="D39">
        <f t="shared" ref="D39" si="31">D38/D37</f>
        <v>1.0194347294043615</v>
      </c>
    </row>
    <row r="41" spans="1:7" x14ac:dyDescent="0.45">
      <c r="A41">
        <f>A33*(G33+A39)/2</f>
        <v>109.96796147157409</v>
      </c>
      <c r="B41">
        <f>B33*(G33+B39)/2</f>
        <v>13.561462274053238</v>
      </c>
      <c r="C41">
        <f>C33*(G33+C39)/2</f>
        <v>60.925540218932163</v>
      </c>
      <c r="D41">
        <f>D33*(G33+D39)/2</f>
        <v>67.708471723014412</v>
      </c>
      <c r="E41">
        <f>SUM(A41:D41)</f>
        <v>252.16343568757389</v>
      </c>
      <c r="F41">
        <v>250</v>
      </c>
      <c r="G41">
        <f>F41/E41</f>
        <v>0.99142050201816589</v>
      </c>
    </row>
    <row r="42" spans="1:7" x14ac:dyDescent="0.45">
      <c r="A42">
        <f>A34*(G34+A39)/2</f>
        <v>28.017885752110697</v>
      </c>
      <c r="B42">
        <f>B34*(G34+B39)/2</f>
        <v>142.2674787829298</v>
      </c>
      <c r="C42">
        <f>C34*(G34+C39)/2</f>
        <v>80.125681005873858</v>
      </c>
      <c r="D42">
        <f>D34*(G34+D39)/2</f>
        <v>49.286825588605119</v>
      </c>
      <c r="E42">
        <f t="shared" ref="E42:E44" si="32">SUM(A42:D42)</f>
        <v>299.69787112951946</v>
      </c>
      <c r="F42">
        <v>310</v>
      </c>
      <c r="G42">
        <f t="shared" ref="G42:G44" si="33">F42/E42</f>
        <v>1.0343750485502392</v>
      </c>
    </row>
    <row r="43" spans="1:7" x14ac:dyDescent="0.45">
      <c r="A43">
        <f>A35*(G35+A39)/2</f>
        <v>29.229959211652503</v>
      </c>
      <c r="B43">
        <f>B35*(G35+B39)/2</f>
        <v>17.896567203289926</v>
      </c>
      <c r="C43">
        <f>C35*(G35+C39)/2</f>
        <v>103.4714376687398</v>
      </c>
      <c r="D43">
        <f>D35*(G35+D39)/2</f>
        <v>53.72594260725436</v>
      </c>
      <c r="E43">
        <f t="shared" si="32"/>
        <v>204.32390669093658</v>
      </c>
      <c r="F43">
        <v>200</v>
      </c>
      <c r="G43">
        <f t="shared" si="33"/>
        <v>0.97883797955431129</v>
      </c>
    </row>
    <row r="44" spans="1:7" x14ac:dyDescent="0.45">
      <c r="A44">
        <f>A36*(G36+A39)/2</f>
        <v>42.05563168038033</v>
      </c>
      <c r="B44">
        <f>B36*(G36+B39)/2</f>
        <v>35.795468726480209</v>
      </c>
      <c r="C44">
        <f>C36*(G36+C39)/2</f>
        <v>76.893843560013266</v>
      </c>
      <c r="D44">
        <f>D36*(G36+D39)/2</f>
        <v>224.06984252509622</v>
      </c>
      <c r="E44">
        <f t="shared" si="32"/>
        <v>378.81478649197004</v>
      </c>
      <c r="F44">
        <v>375</v>
      </c>
      <c r="G44">
        <f t="shared" si="33"/>
        <v>0.98992967901993212</v>
      </c>
    </row>
    <row r="45" spans="1:7" x14ac:dyDescent="0.45">
      <c r="A45">
        <f>SUM(A41:A44)</f>
        <v>209.27143811571761</v>
      </c>
      <c r="B45">
        <f t="shared" ref="B45" si="34">SUM(B41:B44)</f>
        <v>209.52097698675317</v>
      </c>
      <c r="C45">
        <f>SUM(C41:C44)</f>
        <v>321.41650245355913</v>
      </c>
      <c r="D45">
        <f t="shared" ref="D45" si="35">SUM(D41:D44)</f>
        <v>394.79108244397014</v>
      </c>
    </row>
    <row r="46" spans="1:7" x14ac:dyDescent="0.45">
      <c r="A46">
        <v>210</v>
      </c>
      <c r="B46">
        <v>200</v>
      </c>
      <c r="C46">
        <v>325</v>
      </c>
      <c r="D46">
        <v>400</v>
      </c>
    </row>
    <row r="47" spans="1:7" x14ac:dyDescent="0.45">
      <c r="A47">
        <f>A46/A45</f>
        <v>1.003481420545691</v>
      </c>
      <c r="B47">
        <f t="shared" ref="B47" si="36">B46/B45</f>
        <v>0.95455835915009535</v>
      </c>
      <c r="C47">
        <f t="shared" ref="C47" si="37">C46/C45</f>
        <v>1.0111490776580727</v>
      </c>
      <c r="D47">
        <f t="shared" ref="D47" si="38">D46/D45</f>
        <v>1.0131941114874832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1A53-20A4-4372-A2B8-0478D2642F7E}">
  <sheetPr codeName="Worksheet___2"/>
  <dimension ref="A1:G31"/>
  <sheetViews>
    <sheetView workbookViewId="0">
      <selection activeCell="A5" sqref="A5:D5"/>
    </sheetView>
  </sheetViews>
  <sheetFormatPr defaultRowHeight="16.149999999999999" x14ac:dyDescent="0.45"/>
  <sheetData>
    <row r="1" spans="1:7" x14ac:dyDescent="0.45">
      <c r="A1">
        <v>50</v>
      </c>
      <c r="B1">
        <v>8</v>
      </c>
      <c r="C1">
        <v>20</v>
      </c>
      <c r="D1">
        <v>17</v>
      </c>
      <c r="E1">
        <f>SUM(A1:D1)</f>
        <v>95</v>
      </c>
      <c r="F1">
        <v>250</v>
      </c>
      <c r="G1">
        <f>F1/E1</f>
        <v>2.6315789473684212</v>
      </c>
    </row>
    <row r="2" spans="1:7" x14ac:dyDescent="0.45">
      <c r="A2">
        <v>10</v>
      </c>
      <c r="B2">
        <v>65</v>
      </c>
      <c r="C2">
        <v>21</v>
      </c>
      <c r="D2">
        <v>10</v>
      </c>
      <c r="E2">
        <f t="shared" ref="E2:E4" si="0">SUM(A2:D2)</f>
        <v>106</v>
      </c>
      <c r="F2">
        <v>310</v>
      </c>
      <c r="G2">
        <f t="shared" ref="G2:G4" si="1">F2/E2</f>
        <v>2.9245283018867925</v>
      </c>
    </row>
    <row r="3" spans="1:7" x14ac:dyDescent="0.45">
      <c r="A3">
        <v>15</v>
      </c>
      <c r="B3">
        <v>12</v>
      </c>
      <c r="C3">
        <v>38</v>
      </c>
      <c r="D3">
        <v>15</v>
      </c>
      <c r="E3">
        <f t="shared" si="0"/>
        <v>80</v>
      </c>
      <c r="F3">
        <v>200</v>
      </c>
      <c r="G3">
        <f t="shared" si="1"/>
        <v>2.5</v>
      </c>
    </row>
    <row r="4" spans="1:7" x14ac:dyDescent="0.45">
      <c r="A4">
        <v>13</v>
      </c>
      <c r="B4">
        <v>14</v>
      </c>
      <c r="C4">
        <v>18</v>
      </c>
      <c r="D4">
        <v>42</v>
      </c>
      <c r="E4">
        <f t="shared" si="0"/>
        <v>87</v>
      </c>
      <c r="F4">
        <v>375</v>
      </c>
      <c r="G4">
        <f t="shared" si="1"/>
        <v>4.3103448275862073</v>
      </c>
    </row>
    <row r="5" spans="1:7" x14ac:dyDescent="0.45">
      <c r="A5">
        <f>SUM(A1:A4)</f>
        <v>88</v>
      </c>
      <c r="B5">
        <f t="shared" ref="B5:D5" si="2">SUM(B1:B4)</f>
        <v>99</v>
      </c>
      <c r="C5">
        <f t="shared" si="2"/>
        <v>97</v>
      </c>
      <c r="D5">
        <f t="shared" si="2"/>
        <v>84</v>
      </c>
      <c r="E5">
        <f>SUM(E1:E4)</f>
        <v>368</v>
      </c>
    </row>
    <row r="6" spans="1:7" x14ac:dyDescent="0.45">
      <c r="A6">
        <v>210</v>
      </c>
      <c r="B6">
        <v>200</v>
      </c>
      <c r="C6">
        <v>325</v>
      </c>
      <c r="D6">
        <v>400</v>
      </c>
      <c r="F6">
        <f>SUM(F1:F4)</f>
        <v>1135</v>
      </c>
    </row>
    <row r="7" spans="1:7" x14ac:dyDescent="0.45">
      <c r="A7">
        <f>A6/A5</f>
        <v>2.3863636363636362</v>
      </c>
      <c r="B7">
        <f t="shared" ref="B7:D7" si="3">B6/B5</f>
        <v>2.0202020202020203</v>
      </c>
      <c r="C7">
        <f t="shared" si="3"/>
        <v>3.3505154639175259</v>
      </c>
      <c r="D7">
        <f t="shared" si="3"/>
        <v>4.7619047619047619</v>
      </c>
      <c r="G7">
        <f>F6/E5</f>
        <v>3.0842391304347827</v>
      </c>
    </row>
    <row r="9" spans="1:7" x14ac:dyDescent="0.45">
      <c r="A9">
        <f>A1*(G1*A7)/G7</f>
        <v>101.80637818013193</v>
      </c>
      <c r="B9">
        <f>B1*(G1*B7)/G7</f>
        <v>13.789646991594594</v>
      </c>
      <c r="C9">
        <f>C1*(G1*C7)/G7</f>
        <v>57.175501540535578</v>
      </c>
      <c r="D9">
        <f>D1*(G1*D7)/G7</f>
        <v>69.071356806112192</v>
      </c>
      <c r="E9">
        <f>SUM(A9:D9)</f>
        <v>241.84288351837429</v>
      </c>
      <c r="F9">
        <v>250</v>
      </c>
      <c r="G9">
        <f>F9/E9</f>
        <v>1.033728991165481</v>
      </c>
    </row>
    <row r="10" spans="1:7" x14ac:dyDescent="0.45">
      <c r="A10">
        <f>A2*(G2*A7)/G7</f>
        <v>22.627908206829325</v>
      </c>
      <c r="B10">
        <f>B2*(G2*B7)/G7</f>
        <v>124.51335732858466</v>
      </c>
      <c r="C10">
        <f>C2*(G2*C7)/G7</f>
        <v>66.717337599517393</v>
      </c>
      <c r="D10">
        <f>D2*(G2*D7)/G7</f>
        <v>45.153195514761471</v>
      </c>
      <c r="E10">
        <f t="shared" ref="E10:E12" si="4">SUM(A10:D10)</f>
        <v>259.01179864969288</v>
      </c>
      <c r="F10">
        <v>310</v>
      </c>
      <c r="G10">
        <f t="shared" ref="G10:G12" si="5">F10/E10</f>
        <v>1.1968566745458087</v>
      </c>
    </row>
    <row r="11" spans="1:7" x14ac:dyDescent="0.45">
      <c r="A11">
        <f>A3*(G3*A7)/G7</f>
        <v>29.014817781337602</v>
      </c>
      <c r="B11">
        <f>B3*(G3*B7)/G7</f>
        <v>19.650246963022294</v>
      </c>
      <c r="C11">
        <f>C3*(G3*C7)/G7</f>
        <v>103.2017802806667</v>
      </c>
      <c r="D11">
        <f>D3*(G3*D7)/G7</f>
        <v>57.898049087476402</v>
      </c>
      <c r="E11">
        <f t="shared" si="4"/>
        <v>209.76489411250299</v>
      </c>
      <c r="F11">
        <v>200</v>
      </c>
      <c r="G11">
        <f t="shared" si="5"/>
        <v>0.95344838728226</v>
      </c>
    </row>
    <row r="12" spans="1:7" x14ac:dyDescent="0.45">
      <c r="A12">
        <f>A4*(G4*A7)/G7</f>
        <v>43.355474845676873</v>
      </c>
      <c r="B12">
        <f>B4*(G4*B7)/G7</f>
        <v>39.52635883366554</v>
      </c>
      <c r="C12">
        <f>C4*(G4*C7)/G7</f>
        <v>84.284575546823987</v>
      </c>
      <c r="D12">
        <f>D4*(G4*D7)/G7</f>
        <v>279.50782318092058</v>
      </c>
      <c r="E12">
        <f t="shared" si="4"/>
        <v>446.67423240708695</v>
      </c>
      <c r="F12">
        <v>375</v>
      </c>
      <c r="G12">
        <f t="shared" si="5"/>
        <v>0.83953801852226617</v>
      </c>
    </row>
    <row r="13" spans="1:7" x14ac:dyDescent="0.45">
      <c r="A13">
        <f>SUM(A9:A12)</f>
        <v>196.80457901397571</v>
      </c>
      <c r="B13">
        <f t="shared" ref="B13" si="6">SUM(B9:B12)</f>
        <v>197.47961011686706</v>
      </c>
      <c r="C13">
        <f t="shared" ref="C13" si="7">SUM(C9:C12)</f>
        <v>311.37919496754364</v>
      </c>
      <c r="D13">
        <f t="shared" ref="D13" si="8">SUM(D9:D12)</f>
        <v>451.63042458927066</v>
      </c>
      <c r="E13">
        <f>SUM(E9:E12)</f>
        <v>1157.293808687657</v>
      </c>
    </row>
    <row r="14" spans="1:7" x14ac:dyDescent="0.45">
      <c r="A14">
        <v>210</v>
      </c>
      <c r="B14">
        <v>200</v>
      </c>
      <c r="C14">
        <v>325</v>
      </c>
      <c r="D14">
        <v>400</v>
      </c>
      <c r="F14">
        <f>SUM(F9:F12)</f>
        <v>1135</v>
      </c>
    </row>
    <row r="15" spans="1:7" x14ac:dyDescent="0.45">
      <c r="A15">
        <f>A14/A13</f>
        <v>1.06704834334717</v>
      </c>
      <c r="B15">
        <f t="shared" ref="B15" si="9">B14/B13</f>
        <v>1.0127627853915722</v>
      </c>
      <c r="C15">
        <f t="shared" ref="C15" si="10">C14/C13</f>
        <v>1.0437434653714617</v>
      </c>
      <c r="D15">
        <f t="shared" ref="D15" si="11">D14/D13</f>
        <v>0.8856799237203179</v>
      </c>
      <c r="G15">
        <f>F14/E13</f>
        <v>0.98073625857124591</v>
      </c>
    </row>
    <row r="17" spans="1:7" x14ac:dyDescent="0.45">
      <c r="A17">
        <f>A9*(G9*A15)/G15</f>
        <v>114.5021253181731</v>
      </c>
      <c r="B17">
        <f>B9*(G9*B15)/G15</f>
        <v>14.720255484103996</v>
      </c>
      <c r="C17">
        <f>C9*(G9*C15)/G15</f>
        <v>62.901096606785224</v>
      </c>
      <c r="D17">
        <f>D9*(G9*D15)/G15</f>
        <v>64.480627034221456</v>
      </c>
      <c r="E17">
        <f>SUM(A17:D17)</f>
        <v>256.60410444328375</v>
      </c>
      <c r="F17">
        <v>250</v>
      </c>
      <c r="G17">
        <f>F17/E17</f>
        <v>0.97426344969184453</v>
      </c>
    </row>
    <row r="18" spans="1:7" x14ac:dyDescent="0.45">
      <c r="A18">
        <f>A10*(G10*A15)/G15</f>
        <v>29.465812329002507</v>
      </c>
      <c r="B18">
        <f>B10*(G10*B15)/G15</f>
        <v>153.89113128402727</v>
      </c>
      <c r="C18">
        <f>C10*(G10*C15)/G15</f>
        <v>84.981108337135595</v>
      </c>
      <c r="D18">
        <f>D10*(G10*D15)/G15</f>
        <v>48.803976082571218</v>
      </c>
      <c r="E18">
        <f t="shared" ref="E18:E20" si="12">SUM(A18:D18)</f>
        <v>317.14202803273662</v>
      </c>
      <c r="F18">
        <v>310</v>
      </c>
      <c r="G18">
        <f t="shared" ref="G18:G20" si="13">F18/E18</f>
        <v>0.97748003291446639</v>
      </c>
    </row>
    <row r="19" spans="1:7" x14ac:dyDescent="0.45">
      <c r="A19">
        <f>A11*(G11*A15)/G15</f>
        <v>30.098780514558662</v>
      </c>
      <c r="B19">
        <f>B11*(G11*B15)/G15</f>
        <v>19.347315069616197</v>
      </c>
      <c r="C19">
        <f>C11*(G11*C15)/G15</f>
        <v>104.71910344314422</v>
      </c>
      <c r="D19">
        <f>D11*(G11*D15)/G15</f>
        <v>49.852355942050103</v>
      </c>
      <c r="E19">
        <f t="shared" si="12"/>
        <v>204.0175549693692</v>
      </c>
      <c r="F19">
        <v>200</v>
      </c>
      <c r="G19">
        <f t="shared" si="13"/>
        <v>0.98030779767960463</v>
      </c>
    </row>
    <row r="20" spans="1:7" x14ac:dyDescent="0.45">
      <c r="A20">
        <f>A12*(G12*A15)/G15</f>
        <v>39.601914261885405</v>
      </c>
      <c r="B20">
        <f>B12*(G12*B15)/G15</f>
        <v>34.26752037791892</v>
      </c>
      <c r="C20">
        <f>C12*(G12*C15)/G15</f>
        <v>75.306074520811663</v>
      </c>
      <c r="D20">
        <f>D12*(G12*D15)/G15</f>
        <v>211.91363663448416</v>
      </c>
      <c r="E20">
        <f t="shared" si="12"/>
        <v>361.08914579510019</v>
      </c>
      <c r="F20">
        <v>375</v>
      </c>
      <c r="G20">
        <f t="shared" si="13"/>
        <v>1.0385247088340714</v>
      </c>
    </row>
    <row r="21" spans="1:7" x14ac:dyDescent="0.45">
      <c r="A21">
        <f>SUM(A17:A20)</f>
        <v>213.66863242361967</v>
      </c>
      <c r="B21">
        <f t="shared" ref="B21" si="14">SUM(B17:B20)</f>
        <v>222.22622221566638</v>
      </c>
      <c r="C21">
        <f t="shared" ref="C21" si="15">SUM(C17:C20)</f>
        <v>327.90738290787669</v>
      </c>
      <c r="D21">
        <f t="shared" ref="D21" si="16">SUM(D17:D20)</f>
        <v>375.05059569332695</v>
      </c>
      <c r="E21">
        <f>SUM(E17:E20)</f>
        <v>1138.8528332404899</v>
      </c>
    </row>
    <row r="22" spans="1:7" x14ac:dyDescent="0.45">
      <c r="A22">
        <v>210</v>
      </c>
      <c r="B22">
        <v>200</v>
      </c>
      <c r="C22">
        <v>325</v>
      </c>
      <c r="D22">
        <v>400</v>
      </c>
      <c r="F22">
        <f>SUM(F17:F20)</f>
        <v>1135</v>
      </c>
    </row>
    <row r="23" spans="1:7" x14ac:dyDescent="0.45">
      <c r="A23">
        <f>A22/A21</f>
        <v>0.98283027142539936</v>
      </c>
      <c r="B23">
        <f t="shared" ref="B23" si="17">B22/B21</f>
        <v>0.89998380031814496</v>
      </c>
      <c r="C23">
        <f t="shared" ref="C23" si="18">C22/C21</f>
        <v>0.99113352410032951</v>
      </c>
      <c r="D23">
        <f t="shared" ref="D23" si="19">D22/D21</f>
        <v>1.0665227694427495</v>
      </c>
      <c r="G23">
        <f>F22/E21</f>
        <v>0.99661691736804392</v>
      </c>
    </row>
    <row r="25" spans="1:7" x14ac:dyDescent="0.45">
      <c r="A25">
        <f>A17*(G17*A23)/G23</f>
        <v>110.01204232272798</v>
      </c>
      <c r="B25">
        <f>B17*(G17*B23)/G23</f>
        <v>12.950847661021776</v>
      </c>
      <c r="C25">
        <f>C17*(G17*C23)/G23</f>
        <v>60.945064058799581</v>
      </c>
      <c r="D25">
        <f>D17*(G17*D23)/G23</f>
        <v>67.227589380349002</v>
      </c>
      <c r="E25">
        <f>SUM(A25:D25)</f>
        <v>251.13554342289834</v>
      </c>
      <c r="F25">
        <v>250</v>
      </c>
      <c r="G25">
        <f>F25/E25</f>
        <v>0.99547836436284076</v>
      </c>
    </row>
    <row r="26" spans="1:7" x14ac:dyDescent="0.45">
      <c r="A26">
        <f>A18*(G18*A23)/G23</f>
        <v>28.403808939737281</v>
      </c>
      <c r="B26">
        <f>B18*(G18*B23)/G23</f>
        <v>135.8400786308458</v>
      </c>
      <c r="C26">
        <f>C18*(G18*C23)/G23</f>
        <v>82.610299506183651</v>
      </c>
      <c r="D26">
        <f>D18*(G18*D23)/G23</f>
        <v>51.051085058831575</v>
      </c>
      <c r="E26">
        <f t="shared" ref="E26:E28" si="20">SUM(A26:D26)</f>
        <v>297.9052721355983</v>
      </c>
      <c r="F26">
        <v>310</v>
      </c>
      <c r="G26">
        <f t="shared" ref="G26:G28" si="21">F26/E26</f>
        <v>1.0405992407509208</v>
      </c>
    </row>
    <row r="27" spans="1:7" x14ac:dyDescent="0.45">
      <c r="A27">
        <f>A19*(G19*A23)/G23</f>
        <v>29.09789863442716</v>
      </c>
      <c r="B27">
        <f>B19*(G19*B23)/G23</f>
        <v>17.127327359527882</v>
      </c>
      <c r="C27">
        <f>C19*(G19*C23)/G23</f>
        <v>102.09213439239319</v>
      </c>
      <c r="D27">
        <f>D19*(G19*D23)/G23</f>
        <v>52.298594930386123</v>
      </c>
      <c r="E27">
        <f t="shared" si="20"/>
        <v>200.61595531673436</v>
      </c>
      <c r="F27">
        <v>200</v>
      </c>
      <c r="G27">
        <f t="shared" si="21"/>
        <v>0.99692967931806875</v>
      </c>
    </row>
    <row r="28" spans="1:7" x14ac:dyDescent="0.45">
      <c r="A28">
        <f>A20*(G20*A23)/G23</f>
        <v>40.558630523232715</v>
      </c>
      <c r="B28">
        <f>B20*(G20*B23)/G23</f>
        <v>32.137045733034022</v>
      </c>
      <c r="C28">
        <f>C20*(G20*C23)/G23</f>
        <v>77.776922447196085</v>
      </c>
      <c r="D28">
        <f>D20*(G20*D23)/G23</f>
        <v>235.51448070378723</v>
      </c>
      <c r="E28">
        <f t="shared" si="20"/>
        <v>385.98707940725006</v>
      </c>
      <c r="F28">
        <v>375</v>
      </c>
      <c r="G28">
        <f t="shared" si="21"/>
        <v>0.97153511090546707</v>
      </c>
    </row>
    <row r="29" spans="1:7" x14ac:dyDescent="0.45">
      <c r="A29">
        <f>SUM(A25:A28)</f>
        <v>208.07238042012514</v>
      </c>
      <c r="B29">
        <f t="shared" ref="B29" si="22">SUM(B25:B28)</f>
        <v>198.05529938442947</v>
      </c>
      <c r="C29">
        <f t="shared" ref="C29" si="23">SUM(C25:C28)</f>
        <v>323.42442040457252</v>
      </c>
      <c r="D29">
        <f t="shared" ref="D29" si="24">SUM(D25:D28)</f>
        <v>406.09175007335392</v>
      </c>
      <c r="E29">
        <f>SUM(E25:E28)</f>
        <v>1135.643850282481</v>
      </c>
    </row>
    <row r="30" spans="1:7" x14ac:dyDescent="0.45">
      <c r="A30">
        <v>210</v>
      </c>
      <c r="B30">
        <v>200</v>
      </c>
      <c r="C30">
        <v>325</v>
      </c>
      <c r="D30">
        <v>400</v>
      </c>
      <c r="F30">
        <f>SUM(F25:F28)</f>
        <v>1135</v>
      </c>
    </row>
    <row r="31" spans="1:7" x14ac:dyDescent="0.45">
      <c r="A31">
        <f>A30/A29</f>
        <v>1.0092641780518046</v>
      </c>
      <c r="B31">
        <f t="shared" ref="B31" si="25">B30/B29</f>
        <v>1.0098189779400744</v>
      </c>
      <c r="C31">
        <f t="shared" ref="C31" si="26">C30/C29</f>
        <v>1.0048715542056366</v>
      </c>
      <c r="D31">
        <f t="shared" ref="D31" si="27">D30/D29</f>
        <v>0.9849990794635608</v>
      </c>
      <c r="G31">
        <f>F30/E29</f>
        <v>0.99943305264029658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0691-0BD2-4394-9BC7-5AA4DC01F41B}">
  <sheetPr codeName="Worksheet___3"/>
  <dimension ref="B1:Q48"/>
  <sheetViews>
    <sheetView topLeftCell="A4" zoomScale="91" workbookViewId="0">
      <selection activeCell="D44" sqref="D44"/>
    </sheetView>
  </sheetViews>
  <sheetFormatPr defaultRowHeight="16.149999999999999" x14ac:dyDescent="0.45"/>
  <sheetData>
    <row r="1" spans="2:17" x14ac:dyDescent="0.45">
      <c r="B1" s="1">
        <v>5</v>
      </c>
      <c r="C1">
        <v>16</v>
      </c>
      <c r="D1" s="3">
        <v>13</v>
      </c>
      <c r="E1">
        <v>18</v>
      </c>
      <c r="L1" t="s">
        <v>5</v>
      </c>
      <c r="M1">
        <v>250</v>
      </c>
      <c r="N1">
        <v>125</v>
      </c>
      <c r="O1">
        <v>375</v>
      </c>
      <c r="P1">
        <v>75</v>
      </c>
      <c r="Q1">
        <f>SUM(M1:P1)</f>
        <v>825</v>
      </c>
    </row>
    <row r="2" spans="2:17" x14ac:dyDescent="0.45">
      <c r="B2">
        <v>16</v>
      </c>
      <c r="C2" s="2">
        <v>7</v>
      </c>
      <c r="D2">
        <v>20</v>
      </c>
      <c r="E2" s="3">
        <v>12</v>
      </c>
      <c r="M2">
        <v>100</v>
      </c>
      <c r="N2">
        <v>400</v>
      </c>
      <c r="O2">
        <v>50</v>
      </c>
      <c r="P2">
        <v>225</v>
      </c>
      <c r="Q2">
        <f t="shared" ref="Q2:Q4" si="0">SUM(M2:P2)</f>
        <v>775</v>
      </c>
    </row>
    <row r="3" spans="2:17" x14ac:dyDescent="0.45">
      <c r="B3" s="3">
        <v>13</v>
      </c>
      <c r="C3">
        <v>20</v>
      </c>
      <c r="D3" s="1">
        <v>2</v>
      </c>
      <c r="E3" s="2">
        <v>9</v>
      </c>
      <c r="M3">
        <v>205</v>
      </c>
      <c r="N3">
        <v>60</v>
      </c>
      <c r="O3">
        <v>225</v>
      </c>
      <c r="P3">
        <v>420</v>
      </c>
      <c r="Q3">
        <f t="shared" si="0"/>
        <v>910</v>
      </c>
    </row>
    <row r="4" spans="2:17" x14ac:dyDescent="0.45">
      <c r="B4">
        <v>18</v>
      </c>
      <c r="C4" s="3">
        <v>12</v>
      </c>
      <c r="D4" s="2">
        <v>9</v>
      </c>
      <c r="E4" s="1">
        <v>3</v>
      </c>
      <c r="M4">
        <v>155</v>
      </c>
      <c r="N4">
        <v>215</v>
      </c>
      <c r="O4">
        <v>320</v>
      </c>
      <c r="P4">
        <v>175</v>
      </c>
      <c r="Q4">
        <f t="shared" si="0"/>
        <v>865</v>
      </c>
    </row>
    <row r="5" spans="2:17" x14ac:dyDescent="0.45">
      <c r="L5" t="s">
        <v>14</v>
      </c>
      <c r="M5">
        <f>SUM(M1:M4)</f>
        <v>710</v>
      </c>
      <c r="N5">
        <f t="shared" ref="N5:P5" si="1">SUM(N1:N4)</f>
        <v>800</v>
      </c>
      <c r="O5">
        <f t="shared" si="1"/>
        <v>970</v>
      </c>
      <c r="P5">
        <f t="shared" si="1"/>
        <v>895</v>
      </c>
      <c r="Q5">
        <f>SUM(Q1:Q4)</f>
        <v>3375</v>
      </c>
    </row>
    <row r="8" spans="2:17" x14ac:dyDescent="0.45">
      <c r="B8" t="s">
        <v>4</v>
      </c>
      <c r="C8">
        <f>M1+O3+P4</f>
        <v>650</v>
      </c>
      <c r="D8">
        <v>1</v>
      </c>
      <c r="F8">
        <f>D8</f>
        <v>1</v>
      </c>
      <c r="G8">
        <f>D11</f>
        <v>1</v>
      </c>
      <c r="H8">
        <f>D10</f>
        <v>1</v>
      </c>
      <c r="I8">
        <f>D11</f>
        <v>1</v>
      </c>
      <c r="L8" t="s">
        <v>5</v>
      </c>
      <c r="M8" s="24">
        <f t="shared" ref="M8:P11" si="2">$Q1*M$5*F8/($M$5*$F8+$N$5*$G8+$O$5*$H8+$P$5*$I8)</f>
        <v>173.55555555555554</v>
      </c>
      <c r="N8" s="24">
        <f t="shared" si="2"/>
        <v>195.55555555555554</v>
      </c>
      <c r="O8" s="24">
        <f t="shared" si="2"/>
        <v>237.11111111111111</v>
      </c>
      <c r="P8" s="24">
        <f t="shared" si="2"/>
        <v>218.77777777777777</v>
      </c>
      <c r="Q8">
        <f>SUM(M8:P8)</f>
        <v>825</v>
      </c>
    </row>
    <row r="9" spans="2:17" x14ac:dyDescent="0.45">
      <c r="B9" t="s">
        <v>0</v>
      </c>
      <c r="C9">
        <f>N2+O4+P3</f>
        <v>1140</v>
      </c>
      <c r="D9">
        <v>1</v>
      </c>
      <c r="F9">
        <f>D11</f>
        <v>1</v>
      </c>
      <c r="G9">
        <f>D9</f>
        <v>1</v>
      </c>
      <c r="H9">
        <f>D11</f>
        <v>1</v>
      </c>
      <c r="I9">
        <f>D10</f>
        <v>1</v>
      </c>
      <c r="M9" s="24">
        <f t="shared" si="2"/>
        <v>163.03703703703704</v>
      </c>
      <c r="N9" s="24">
        <f t="shared" si="2"/>
        <v>183.7037037037037</v>
      </c>
      <c r="O9" s="24">
        <f t="shared" si="2"/>
        <v>222.74074074074073</v>
      </c>
      <c r="P9" s="24">
        <f t="shared" si="2"/>
        <v>205.5185185185185</v>
      </c>
      <c r="Q9">
        <f t="shared" ref="Q9:Q11" si="3">SUM(M9:P9)</f>
        <v>775</v>
      </c>
    </row>
    <row r="10" spans="2:17" x14ac:dyDescent="0.45">
      <c r="C10">
        <f>M3+N4+O1+P2</f>
        <v>1020</v>
      </c>
      <c r="D10">
        <v>1</v>
      </c>
      <c r="F10">
        <f>D10</f>
        <v>1</v>
      </c>
      <c r="G10">
        <f>D11</f>
        <v>1</v>
      </c>
      <c r="H10">
        <f>D8</f>
        <v>1</v>
      </c>
      <c r="I10">
        <f>D9</f>
        <v>1</v>
      </c>
      <c r="M10" s="24">
        <f t="shared" si="2"/>
        <v>191.43703703703704</v>
      </c>
      <c r="N10" s="24">
        <f t="shared" si="2"/>
        <v>215.7037037037037</v>
      </c>
      <c r="O10" s="24">
        <f t="shared" si="2"/>
        <v>261.54074074074072</v>
      </c>
      <c r="P10" s="24">
        <f t="shared" si="2"/>
        <v>241.31851851851852</v>
      </c>
      <c r="Q10">
        <f t="shared" si="3"/>
        <v>910</v>
      </c>
    </row>
    <row r="11" spans="2:17" x14ac:dyDescent="0.45">
      <c r="C11">
        <f>M2+M4+N1+N3+O2+P1</f>
        <v>565</v>
      </c>
      <c r="D11">
        <v>1</v>
      </c>
      <c r="F11">
        <f>D11</f>
        <v>1</v>
      </c>
      <c r="G11">
        <f>D10</f>
        <v>1</v>
      </c>
      <c r="H11">
        <f>D9</f>
        <v>1</v>
      </c>
      <c r="I11">
        <f>D8</f>
        <v>1</v>
      </c>
      <c r="M11" s="24">
        <f t="shared" si="2"/>
        <v>181.97037037037038</v>
      </c>
      <c r="N11" s="24">
        <f t="shared" si="2"/>
        <v>205.03703703703704</v>
      </c>
      <c r="O11" s="24">
        <f t="shared" si="2"/>
        <v>248.60740740740741</v>
      </c>
      <c r="P11" s="24">
        <f t="shared" si="2"/>
        <v>229.38518518518518</v>
      </c>
      <c r="Q11">
        <f t="shared" si="3"/>
        <v>865</v>
      </c>
    </row>
    <row r="12" spans="2:17" x14ac:dyDescent="0.45">
      <c r="L12" t="s">
        <v>6</v>
      </c>
      <c r="M12">
        <f>SUM(M8:M11)</f>
        <v>710</v>
      </c>
      <c r="N12">
        <f t="shared" ref="N12:P12" si="4">SUM(N8:N11)</f>
        <v>800</v>
      </c>
      <c r="O12">
        <f t="shared" si="4"/>
        <v>970</v>
      </c>
      <c r="P12">
        <f t="shared" si="4"/>
        <v>895</v>
      </c>
      <c r="Q12">
        <f>SUM(Q8:Q11)</f>
        <v>3375</v>
      </c>
    </row>
    <row r="13" spans="2:17" x14ac:dyDescent="0.45">
      <c r="L13" t="s">
        <v>7</v>
      </c>
      <c r="M13">
        <f>M12/M$5</f>
        <v>1</v>
      </c>
      <c r="N13">
        <f>N12/N$5</f>
        <v>1</v>
      </c>
      <c r="O13">
        <f>O12/O$5</f>
        <v>1</v>
      </c>
      <c r="P13">
        <f>P12/P$5</f>
        <v>1</v>
      </c>
    </row>
    <row r="15" spans="2:17" x14ac:dyDescent="0.45">
      <c r="B15" t="s">
        <v>1</v>
      </c>
      <c r="C15">
        <f>ROUND(M8+O10+P11,0)</f>
        <v>664</v>
      </c>
      <c r="D15">
        <f>ROUND(D8*C$8/C15,3)</f>
        <v>0.97899999999999998</v>
      </c>
      <c r="F15">
        <f>D15</f>
        <v>0.97899999999999998</v>
      </c>
      <c r="G15">
        <f>D18</f>
        <v>0.47199999999999998</v>
      </c>
      <c r="H15">
        <f>D17</f>
        <v>1.216</v>
      </c>
      <c r="I15">
        <f>D18</f>
        <v>0.47199999999999998</v>
      </c>
      <c r="L15" t="s">
        <v>5</v>
      </c>
      <c r="M15" s="24">
        <f t="shared" ref="M15:P18" si="5">$Q8*M$12*F15/($M$12*$F15+$N$12*$G15+$O$12*$H15+$P$12*$I15)</f>
        <v>214.40160394818014</v>
      </c>
      <c r="N15" s="24">
        <f t="shared" si="5"/>
        <v>116.47131400370141</v>
      </c>
      <c r="O15" s="24">
        <f t="shared" si="5"/>
        <v>363.82479950647746</v>
      </c>
      <c r="P15" s="24">
        <f t="shared" si="5"/>
        <v>130.30228254164095</v>
      </c>
      <c r="Q15">
        <f>SUM(M15:P15)</f>
        <v>824.99999999999989</v>
      </c>
    </row>
    <row r="16" spans="2:17" x14ac:dyDescent="0.45">
      <c r="C16">
        <f>ROUND(N9+O11+P10,0)</f>
        <v>674</v>
      </c>
      <c r="D16">
        <f>ROUND(D9*C$9/C16,3)</f>
        <v>1.6910000000000001</v>
      </c>
      <c r="F16">
        <f>D18</f>
        <v>0.47199999999999998</v>
      </c>
      <c r="G16">
        <f>D16</f>
        <v>1.6910000000000001</v>
      </c>
      <c r="H16">
        <f>D18</f>
        <v>0.47199999999999998</v>
      </c>
      <c r="I16">
        <f>D17</f>
        <v>1.216</v>
      </c>
      <c r="M16" s="24">
        <f t="shared" si="5"/>
        <v>80.306609607678226</v>
      </c>
      <c r="N16" s="24">
        <f t="shared" si="5"/>
        <v>324.17874635135803</v>
      </c>
      <c r="O16" s="24">
        <f t="shared" si="5"/>
        <v>109.71466383020828</v>
      </c>
      <c r="P16" s="24">
        <f t="shared" si="5"/>
        <v>260.79998021075545</v>
      </c>
      <c r="Q16">
        <f t="shared" ref="Q16:Q18" si="6">SUM(M16:P16)</f>
        <v>775</v>
      </c>
    </row>
    <row r="17" spans="2:17" x14ac:dyDescent="0.45">
      <c r="C17">
        <f>ROUND(M10+N11+O8+P9,0)</f>
        <v>839</v>
      </c>
      <c r="D17">
        <f>ROUND(D10*C$10/C17,3)</f>
        <v>1.216</v>
      </c>
      <c r="F17">
        <f>D17</f>
        <v>1.216</v>
      </c>
      <c r="G17">
        <f>D18</f>
        <v>0.47199999999999998</v>
      </c>
      <c r="H17">
        <f>D15</f>
        <v>0.97899999999999998</v>
      </c>
      <c r="I17">
        <f>D16</f>
        <v>1.6910000000000001</v>
      </c>
      <c r="M17" s="24">
        <f t="shared" si="5"/>
        <v>212.10857888761848</v>
      </c>
      <c r="N17" s="24">
        <f t="shared" si="5"/>
        <v>92.768021900440999</v>
      </c>
      <c r="O17" s="24">
        <f t="shared" si="5"/>
        <v>233.30322202678965</v>
      </c>
      <c r="P17" s="24">
        <f t="shared" si="5"/>
        <v>371.82017718515073</v>
      </c>
      <c r="Q17">
        <f t="shared" si="6"/>
        <v>909.99999999999977</v>
      </c>
    </row>
    <row r="18" spans="2:17" x14ac:dyDescent="0.45">
      <c r="C18">
        <f>ROUND(M9+M11+N8+N10+O9+P8,0)</f>
        <v>1198</v>
      </c>
      <c r="D18">
        <f>ROUND(D11*C$11/C18,3)</f>
        <v>0.47199999999999998</v>
      </c>
      <c r="F18">
        <f>D18</f>
        <v>0.47199999999999998</v>
      </c>
      <c r="G18">
        <f>D17</f>
        <v>1.216</v>
      </c>
      <c r="H18">
        <f>D16</f>
        <v>1.6910000000000001</v>
      </c>
      <c r="I18">
        <f>D15</f>
        <v>0.97899999999999998</v>
      </c>
      <c r="M18" s="24">
        <f t="shared" si="5"/>
        <v>75.797296042903511</v>
      </c>
      <c r="N18" s="24">
        <f t="shared" si="5"/>
        <v>220.02748147092547</v>
      </c>
      <c r="O18" s="24">
        <f t="shared" si="5"/>
        <v>370.99555615986321</v>
      </c>
      <c r="P18" s="24">
        <f t="shared" si="5"/>
        <v>198.1796663263078</v>
      </c>
      <c r="Q18">
        <f t="shared" si="6"/>
        <v>865</v>
      </c>
    </row>
    <row r="19" spans="2:17" x14ac:dyDescent="0.45">
      <c r="L19" t="s">
        <v>6</v>
      </c>
      <c r="M19">
        <f>SUM(M15:M18)</f>
        <v>582.61408848638041</v>
      </c>
      <c r="N19">
        <f t="shared" ref="N19" si="7">SUM(N15:N18)</f>
        <v>753.44556372642592</v>
      </c>
      <c r="O19">
        <f t="shared" ref="O19" si="8">SUM(O15:O18)</f>
        <v>1077.8382415233386</v>
      </c>
      <c r="P19">
        <f t="shared" ref="P19" si="9">SUM(P15:P18)</f>
        <v>961.10210626385492</v>
      </c>
      <c r="Q19">
        <f>SUM(Q15:Q18)</f>
        <v>3375</v>
      </c>
    </row>
    <row r="20" spans="2:17" x14ac:dyDescent="0.45">
      <c r="L20" t="s">
        <v>7</v>
      </c>
      <c r="M20">
        <f>M19/M$5</f>
        <v>0.82058322322025412</v>
      </c>
      <c r="N20">
        <f>N19/N$5</f>
        <v>0.94180695465803244</v>
      </c>
      <c r="O20">
        <f>O19/O$5</f>
        <v>1.1111734448694213</v>
      </c>
      <c r="P20">
        <f>P19/P$5</f>
        <v>1.0738571019707877</v>
      </c>
    </row>
    <row r="22" spans="2:17" x14ac:dyDescent="0.45">
      <c r="B22" t="s">
        <v>2</v>
      </c>
      <c r="C22">
        <f>ROUND(M15+O17+P18,0)</f>
        <v>646</v>
      </c>
      <c r="D22">
        <f>ROUND(D15*C$8/C22,3)</f>
        <v>0.98499999999999999</v>
      </c>
      <c r="F22">
        <f>D22</f>
        <v>0.98499999999999999</v>
      </c>
      <c r="G22">
        <f>D25</f>
        <v>0.441</v>
      </c>
      <c r="H22">
        <f>D24</f>
        <v>1.173</v>
      </c>
      <c r="I22">
        <f>D25</f>
        <v>0.441</v>
      </c>
      <c r="L22" t="s">
        <v>5</v>
      </c>
      <c r="M22" s="24">
        <f t="shared" ref="M22:P25" si="10">$Q15*M$19*F22/($M$19*$F22+$N$19*$G22+$O$19*$H22+$P$19*$I22)</f>
        <v>182.49537398970708</v>
      </c>
      <c r="N22" s="24">
        <f t="shared" si="10"/>
        <v>105.66353035124274</v>
      </c>
      <c r="O22" s="24">
        <f t="shared" si="10"/>
        <v>402.05572234875223</v>
      </c>
      <c r="P22" s="24">
        <f t="shared" si="10"/>
        <v>134.7853733102979</v>
      </c>
      <c r="Q22">
        <f>SUM(M22:P22)</f>
        <v>825</v>
      </c>
    </row>
    <row r="23" spans="2:17" x14ac:dyDescent="0.45">
      <c r="C23">
        <f>ROUND(N16+O18+P17,0)</f>
        <v>1067</v>
      </c>
      <c r="D23">
        <f>ROUND(D16*C$9/C23,3)</f>
        <v>1.8069999999999999</v>
      </c>
      <c r="F23">
        <f>D25</f>
        <v>0.441</v>
      </c>
      <c r="G23">
        <f>D23</f>
        <v>1.8069999999999999</v>
      </c>
      <c r="H23">
        <f>D25</f>
        <v>0.441</v>
      </c>
      <c r="I23">
        <f>D24</f>
        <v>1.173</v>
      </c>
      <c r="M23" s="24">
        <f t="shared" si="10"/>
        <v>61.818140369113934</v>
      </c>
      <c r="N23" s="24">
        <f t="shared" si="10"/>
        <v>327.57171709333852</v>
      </c>
      <c r="O23" s="24">
        <f t="shared" si="10"/>
        <v>114.3637907603504</v>
      </c>
      <c r="P23" s="24">
        <f t="shared" si="10"/>
        <v>271.24635177719716</v>
      </c>
      <c r="Q23">
        <f t="shared" ref="Q23:Q25" si="11">SUM(M23:P23)</f>
        <v>775</v>
      </c>
    </row>
    <row r="24" spans="2:17" x14ac:dyDescent="0.45">
      <c r="C24">
        <f>ROUND(M17+N18+O15+P16,0)</f>
        <v>1057</v>
      </c>
      <c r="D24">
        <f>ROUND(D17*C$10/C24,3)</f>
        <v>1.173</v>
      </c>
      <c r="F24">
        <f>D24</f>
        <v>1.173</v>
      </c>
      <c r="G24">
        <f>D25</f>
        <v>0.441</v>
      </c>
      <c r="H24">
        <f>D22</f>
        <v>0.98499999999999999</v>
      </c>
      <c r="I24">
        <f>D23</f>
        <v>1.8069999999999999</v>
      </c>
      <c r="M24" s="24">
        <f t="shared" si="10"/>
        <v>163.05461468144586</v>
      </c>
      <c r="N24" s="24">
        <f t="shared" si="10"/>
        <v>79.276518529305207</v>
      </c>
      <c r="O24" s="24">
        <f t="shared" si="10"/>
        <v>253.30509118693098</v>
      </c>
      <c r="P24" s="24">
        <f t="shared" si="10"/>
        <v>414.36377560231767</v>
      </c>
      <c r="Q24">
        <f t="shared" si="11"/>
        <v>909.99999999999977</v>
      </c>
    </row>
    <row r="25" spans="2:17" x14ac:dyDescent="0.45">
      <c r="C25">
        <f>ROUND(M16+M18+N15+N17+O16+P15,0)</f>
        <v>605</v>
      </c>
      <c r="D25">
        <f>ROUND(D18*C$11/C25,3)</f>
        <v>0.441</v>
      </c>
      <c r="F25">
        <f>D25</f>
        <v>0.441</v>
      </c>
      <c r="G25">
        <f>D24</f>
        <v>1.173</v>
      </c>
      <c r="H25">
        <f>D23</f>
        <v>1.8069999999999999</v>
      </c>
      <c r="I25">
        <f>D22</f>
        <v>0.98499999999999999</v>
      </c>
      <c r="M25" s="24">
        <f t="shared" si="10"/>
        <v>55.078902784334744</v>
      </c>
      <c r="N25" s="24">
        <f t="shared" si="10"/>
        <v>189.45915701786879</v>
      </c>
      <c r="O25" s="24">
        <f t="shared" si="10"/>
        <v>417.52015895473505</v>
      </c>
      <c r="P25" s="24">
        <f t="shared" si="10"/>
        <v>202.94178124306143</v>
      </c>
      <c r="Q25">
        <f t="shared" si="11"/>
        <v>865</v>
      </c>
    </row>
    <row r="26" spans="2:17" x14ac:dyDescent="0.45">
      <c r="L26" t="s">
        <v>6</v>
      </c>
      <c r="M26">
        <f>SUM(M22:M25)</f>
        <v>462.44703182460159</v>
      </c>
      <c r="N26">
        <f t="shared" ref="N26" si="12">SUM(N22:N25)</f>
        <v>701.97092299175529</v>
      </c>
      <c r="O26">
        <f t="shared" ref="O26" si="13">SUM(O22:O25)</f>
        <v>1187.2447632507688</v>
      </c>
      <c r="P26">
        <f t="shared" ref="P26" si="14">SUM(P22:P25)</f>
        <v>1023.3372819328741</v>
      </c>
      <c r="Q26">
        <f>SUM(Q22:Q25)</f>
        <v>3375</v>
      </c>
    </row>
    <row r="27" spans="2:17" x14ac:dyDescent="0.45">
      <c r="L27" t="s">
        <v>7</v>
      </c>
      <c r="M27" s="4">
        <f>M26/M$5</f>
        <v>0.6513338476402839</v>
      </c>
      <c r="N27" s="4">
        <f>N26/N$5</f>
        <v>0.87746365373969415</v>
      </c>
      <c r="O27" s="4">
        <f>O26/O$5</f>
        <v>1.2239636734544008</v>
      </c>
      <c r="P27" s="4">
        <f>P26/P$5</f>
        <v>1.1433936110981835</v>
      </c>
    </row>
    <row r="29" spans="2:17" x14ac:dyDescent="0.45">
      <c r="B29" t="s">
        <v>3</v>
      </c>
      <c r="C29">
        <f>ROUND(M22+O24+P25,0)</f>
        <v>639</v>
      </c>
      <c r="D29">
        <f>ROUND(D22*C$8/C29,3)</f>
        <v>1.002</v>
      </c>
      <c r="F29">
        <f>D29</f>
        <v>1.002</v>
      </c>
      <c r="G29">
        <f>D32</f>
        <v>0.45200000000000001</v>
      </c>
      <c r="H29">
        <f>D31</f>
        <v>1.1659999999999999</v>
      </c>
      <c r="I29">
        <f>D32</f>
        <v>0.45200000000000001</v>
      </c>
      <c r="L29" t="s">
        <v>5</v>
      </c>
      <c r="M29" s="24">
        <f t="shared" ref="M29:P32" si="15">$Q22*M$26*F29/($M$26*$F29+$N$26*$G29+$O$26*$H29+$P$26*$I29)</f>
        <v>145.49047337172581</v>
      </c>
      <c r="N29" s="24">
        <f t="shared" si="15"/>
        <v>99.623638011590231</v>
      </c>
      <c r="O29" s="24">
        <f t="shared" si="15"/>
        <v>434.65397145329638</v>
      </c>
      <c r="P29" s="24">
        <f t="shared" si="15"/>
        <v>145.23191716338755</v>
      </c>
      <c r="Q29">
        <f>SUM(M29:P29)</f>
        <v>825</v>
      </c>
    </row>
    <row r="30" spans="2:17" x14ac:dyDescent="0.45">
      <c r="C30">
        <f>ROUND(N23+O25+P24,0)</f>
        <v>1159</v>
      </c>
      <c r="D30">
        <f>ROUND(D23*C$9/C30,3)</f>
        <v>1.7769999999999999</v>
      </c>
      <c r="F30">
        <f>D32</f>
        <v>0.45200000000000001</v>
      </c>
      <c r="G30">
        <f>D30</f>
        <v>1.7769999999999999</v>
      </c>
      <c r="H30">
        <f>D32</f>
        <v>0.45200000000000001</v>
      </c>
      <c r="I30">
        <f>D31</f>
        <v>1.1659999999999999</v>
      </c>
      <c r="M30" s="24">
        <f t="shared" si="15"/>
        <v>50.841572441349712</v>
      </c>
      <c r="N30" s="24">
        <f t="shared" si="15"/>
        <v>303.40664901897475</v>
      </c>
      <c r="O30" s="24">
        <f t="shared" si="15"/>
        <v>130.52606348940975</v>
      </c>
      <c r="P30" s="24">
        <f t="shared" si="15"/>
        <v>290.22571505026571</v>
      </c>
      <c r="Q30">
        <f t="shared" ref="Q30:Q32" si="16">SUM(M30:P30)</f>
        <v>774.99999999999989</v>
      </c>
    </row>
    <row r="31" spans="2:17" x14ac:dyDescent="0.45">
      <c r="C31">
        <f>ROUND(M24+N25+O22+P23,0)</f>
        <v>1026</v>
      </c>
      <c r="D31">
        <f>ROUND(D24*C$10/C31,3)</f>
        <v>1.1659999999999999</v>
      </c>
      <c r="F31">
        <f>D31</f>
        <v>1.1659999999999999</v>
      </c>
      <c r="G31">
        <f>D32</f>
        <v>0.45200000000000001</v>
      </c>
      <c r="H31">
        <f>D29</f>
        <v>1.002</v>
      </c>
      <c r="I31">
        <f>D30</f>
        <v>1.7769999999999999</v>
      </c>
      <c r="M31" s="24">
        <f t="shared" si="15"/>
        <v>126.96911649617169</v>
      </c>
      <c r="N31" s="24">
        <f t="shared" si="15"/>
        <v>74.712816541185475</v>
      </c>
      <c r="O31" s="24">
        <f t="shared" si="15"/>
        <v>280.12091420822298</v>
      </c>
      <c r="P31" s="24">
        <f t="shared" si="15"/>
        <v>428.19715275441968</v>
      </c>
      <c r="Q31">
        <f t="shared" si="16"/>
        <v>909.99999999999977</v>
      </c>
    </row>
    <row r="32" spans="2:17" x14ac:dyDescent="0.45">
      <c r="C32">
        <f>ROUND(M23+M25+N22+N24+O23+P22,0)</f>
        <v>551</v>
      </c>
      <c r="D32">
        <f>ROUND(D25*C$11/C32,3)</f>
        <v>0.45200000000000001</v>
      </c>
      <c r="F32">
        <f>D32</f>
        <v>0.45200000000000001</v>
      </c>
      <c r="G32">
        <f>D31</f>
        <v>1.1659999999999999</v>
      </c>
      <c r="H32">
        <f>D30</f>
        <v>1.7769999999999999</v>
      </c>
      <c r="I32">
        <f>D29</f>
        <v>1.002</v>
      </c>
      <c r="M32" s="24">
        <f t="shared" si="15"/>
        <v>43.435764617045947</v>
      </c>
      <c r="N32" s="24">
        <f t="shared" si="15"/>
        <v>170.08449052305633</v>
      </c>
      <c r="O32" s="24">
        <f t="shared" si="15"/>
        <v>438.40422441682796</v>
      </c>
      <c r="P32" s="24">
        <f t="shared" si="15"/>
        <v>213.07552044306971</v>
      </c>
      <c r="Q32">
        <f t="shared" si="16"/>
        <v>865</v>
      </c>
    </row>
    <row r="33" spans="3:17" x14ac:dyDescent="0.45">
      <c r="L33" t="s">
        <v>6</v>
      </c>
      <c r="M33">
        <f>SUM(M29:M32)</f>
        <v>366.73692692629317</v>
      </c>
      <c r="N33">
        <f t="shared" ref="N33" si="17">SUM(N29:N32)</f>
        <v>647.82759409480673</v>
      </c>
      <c r="O33">
        <f t="shared" ref="O33" si="18">SUM(O29:O32)</f>
        <v>1283.7051735677571</v>
      </c>
      <c r="P33">
        <f t="shared" ref="P33" si="19">SUM(P29:P32)</f>
        <v>1076.7303054111426</v>
      </c>
      <c r="Q33">
        <f>SUM(Q29:Q32)</f>
        <v>3375</v>
      </c>
    </row>
    <row r="34" spans="3:17" x14ac:dyDescent="0.45">
      <c r="L34" t="s">
        <v>7</v>
      </c>
      <c r="M34">
        <f>M33/M$5</f>
        <v>0.51653088299477912</v>
      </c>
      <c r="N34">
        <f>N33/N$5</f>
        <v>0.80978449261850838</v>
      </c>
      <c r="O34">
        <f>O33/O$5</f>
        <v>1.3234073954306775</v>
      </c>
      <c r="P34">
        <f>P33/P$5</f>
        <v>1.2030506205711091</v>
      </c>
    </row>
    <row r="36" spans="3:17" x14ac:dyDescent="0.45">
      <c r="C36">
        <f>ROUND(M29+O31+P32,0)</f>
        <v>639</v>
      </c>
      <c r="D36">
        <f>ROUND(D29*C$8/C36,3)</f>
        <v>1.0189999999999999</v>
      </c>
      <c r="F36">
        <f>D36</f>
        <v>1.0189999999999999</v>
      </c>
      <c r="G36">
        <f>D39</f>
        <v>0.46899999999999997</v>
      </c>
      <c r="H36">
        <f>D38</f>
        <v>1.1639999999999999</v>
      </c>
      <c r="I36">
        <f>D39</f>
        <v>0.46899999999999997</v>
      </c>
      <c r="M36">
        <f t="shared" ref="M36:P39" si="20">$Q29*M$33*F36/($M$33*$F36+$N$33*$G36+$O$33*$H36+$P$33*$I36)</f>
        <v>115.17920741555081</v>
      </c>
      <c r="N36">
        <f t="shared" si="20"/>
        <v>93.643480213321425</v>
      </c>
      <c r="O36">
        <f t="shared" si="20"/>
        <v>460.53594425259695</v>
      </c>
      <c r="P36">
        <f t="shared" si="20"/>
        <v>155.64136811853064</v>
      </c>
      <c r="Q36">
        <f>SUM(M36:P36)</f>
        <v>824.99999999999977</v>
      </c>
    </row>
    <row r="37" spans="3:17" x14ac:dyDescent="0.45">
      <c r="C37">
        <f>ROUND(N30+O32+P31,0)</f>
        <v>1170</v>
      </c>
      <c r="D37">
        <f>ROUND(D30*C$9/C37,3)</f>
        <v>1.7310000000000001</v>
      </c>
      <c r="F37">
        <f>D39</f>
        <v>0.46899999999999997</v>
      </c>
      <c r="G37">
        <f>D37</f>
        <v>1.7310000000000001</v>
      </c>
      <c r="H37">
        <f>D39</f>
        <v>0.46899999999999997</v>
      </c>
      <c r="I37">
        <f>D38</f>
        <v>1.1639999999999999</v>
      </c>
      <c r="M37">
        <f t="shared" si="20"/>
        <v>42.334018081034237</v>
      </c>
      <c r="N37">
        <f t="shared" si="20"/>
        <v>276.00599633627439</v>
      </c>
      <c r="O37">
        <f t="shared" si="20"/>
        <v>148.18359984637371</v>
      </c>
      <c r="P37">
        <f t="shared" si="20"/>
        <v>308.47638573631747</v>
      </c>
      <c r="Q37">
        <f t="shared" ref="Q37:Q39" si="21">SUM(M37:P37)</f>
        <v>774.99999999999977</v>
      </c>
    </row>
    <row r="38" spans="3:17" x14ac:dyDescent="0.45">
      <c r="C38">
        <f>ROUND(M31+N32+O29+P30,0)</f>
        <v>1022</v>
      </c>
      <c r="D38">
        <f>ROUND(D31*C$10/C38,3)</f>
        <v>1.1639999999999999</v>
      </c>
      <c r="F38">
        <f>D38</f>
        <v>1.1639999999999999</v>
      </c>
      <c r="G38">
        <f>D39</f>
        <v>0.46899999999999997</v>
      </c>
      <c r="H38">
        <f>D36</f>
        <v>1.0189999999999999</v>
      </c>
      <c r="I38">
        <f>D37</f>
        <v>1.7310000000000001</v>
      </c>
      <c r="M38">
        <f t="shared" si="20"/>
        <v>99.538658890661196</v>
      </c>
      <c r="N38">
        <f t="shared" si="20"/>
        <v>70.846181719610883</v>
      </c>
      <c r="O38">
        <f t="shared" si="20"/>
        <v>305.01671452664721</v>
      </c>
      <c r="P38">
        <f t="shared" si="20"/>
        <v>434.59844486308049</v>
      </c>
      <c r="Q38">
        <f t="shared" si="21"/>
        <v>909.99999999999977</v>
      </c>
    </row>
    <row r="39" spans="3:17" x14ac:dyDescent="0.45">
      <c r="C39">
        <f>ROUND(M30+M32+N29+N31+O30+P29,0)</f>
        <v>544</v>
      </c>
      <c r="D39">
        <f>ROUND(D32*C$11/C39,3)</f>
        <v>0.46899999999999997</v>
      </c>
      <c r="F39">
        <f>D39</f>
        <v>0.46899999999999997</v>
      </c>
      <c r="G39">
        <f>D38</f>
        <v>1.1639999999999999</v>
      </c>
      <c r="H39">
        <f>D37</f>
        <v>1.7310000000000001</v>
      </c>
      <c r="I39">
        <f>D36</f>
        <v>1.0189999999999999</v>
      </c>
      <c r="M39">
        <f t="shared" si="20"/>
        <v>35.045302025127604</v>
      </c>
      <c r="N39">
        <f t="shared" si="20"/>
        <v>153.64369605384073</v>
      </c>
      <c r="O39">
        <f t="shared" si="20"/>
        <v>452.75648782787056</v>
      </c>
      <c r="P39">
        <f t="shared" si="20"/>
        <v>223.55451409316106</v>
      </c>
      <c r="Q39">
        <f t="shared" si="21"/>
        <v>865</v>
      </c>
    </row>
    <row r="40" spans="3:17" x14ac:dyDescent="0.45">
      <c r="M40">
        <f>SUM(M36:M39)</f>
        <v>292.09718641237384</v>
      </c>
      <c r="N40">
        <f t="shared" ref="N40" si="22">SUM(N36:N39)</f>
        <v>594.13935432304743</v>
      </c>
      <c r="O40">
        <f t="shared" ref="O40" si="23">SUM(O36:O39)</f>
        <v>1366.4927464534885</v>
      </c>
      <c r="P40">
        <f t="shared" ref="P40" si="24">SUM(P36:P39)</f>
        <v>1122.2707128110897</v>
      </c>
      <c r="Q40">
        <f>SUM(Q36:Q39)</f>
        <v>3374.9999999999991</v>
      </c>
    </row>
    <row r="41" spans="3:17" x14ac:dyDescent="0.45">
      <c r="M41" s="4">
        <f>M40/M$5</f>
        <v>0.41140448790475187</v>
      </c>
      <c r="N41" s="4">
        <f>N40/N$5</f>
        <v>0.74267419290380932</v>
      </c>
      <c r="O41" s="4">
        <f>O40/O$5</f>
        <v>1.4087554087149365</v>
      </c>
      <c r="P41" s="4">
        <f>P40/P$5</f>
        <v>1.2539337573308265</v>
      </c>
    </row>
    <row r="43" spans="3:17" x14ac:dyDescent="0.45">
      <c r="C43">
        <f>ROUND(M36+O38+P39,0)</f>
        <v>644</v>
      </c>
      <c r="D43">
        <f>ROUND(D36*C$8/C43,3)</f>
        <v>1.028</v>
      </c>
      <c r="F43">
        <f>D43</f>
        <v>1.028</v>
      </c>
      <c r="G43">
        <f>D46</f>
        <v>0.48499999999999999</v>
      </c>
      <c r="H43">
        <f>D45</f>
        <v>1.1619999999999999</v>
      </c>
      <c r="I43">
        <f>D46</f>
        <v>0.48499999999999999</v>
      </c>
      <c r="M43">
        <f t="shared" ref="M43:P46" si="25">$Q36*M$40*F43/($M$40*$F43+$N$40*$G43+$O$40*$H43+$P$40*$I43)</f>
        <v>91.056267709072443</v>
      </c>
      <c r="N43">
        <f t="shared" si="25"/>
        <v>87.38148384010465</v>
      </c>
      <c r="O43">
        <f t="shared" si="25"/>
        <v>481.50723325584471</v>
      </c>
      <c r="P43">
        <f t="shared" si="25"/>
        <v>165.0550151949779</v>
      </c>
      <c r="Q43">
        <f>SUM(M43:P43)</f>
        <v>824.99999999999977</v>
      </c>
    </row>
    <row r="44" spans="3:17" x14ac:dyDescent="0.45">
      <c r="C44">
        <f>ROUND(N37+O39+P38,0)</f>
        <v>1163</v>
      </c>
      <c r="D44">
        <f>ROUND(D37*C$9/C44,3)</f>
        <v>1.6970000000000001</v>
      </c>
      <c r="F44">
        <f>D46</f>
        <v>0.48499999999999999</v>
      </c>
      <c r="G44">
        <f>D44</f>
        <v>1.6970000000000001</v>
      </c>
      <c r="H44">
        <f>D46</f>
        <v>0.48499999999999999</v>
      </c>
      <c r="I44">
        <f>D45</f>
        <v>1.1619999999999999</v>
      </c>
      <c r="M44">
        <f t="shared" si="25"/>
        <v>35.22645678359342</v>
      </c>
      <c r="N44">
        <f t="shared" si="25"/>
        <v>250.70905058383138</v>
      </c>
      <c r="O44">
        <f t="shared" si="25"/>
        <v>164.79685501003007</v>
      </c>
      <c r="P44">
        <f t="shared" si="25"/>
        <v>324.26763762254478</v>
      </c>
      <c r="Q44">
        <f t="shared" ref="Q44:Q46" si="26">SUM(M44:P44)</f>
        <v>774.99999999999966</v>
      </c>
    </row>
    <row r="45" spans="3:17" x14ac:dyDescent="0.45">
      <c r="C45">
        <f>ROUND(M38+N39+O36+P37,0)</f>
        <v>1022</v>
      </c>
      <c r="D45">
        <f>ROUND(D38*C$10/C45,3)</f>
        <v>1.1619999999999999</v>
      </c>
      <c r="F45">
        <f>D45</f>
        <v>1.1619999999999999</v>
      </c>
      <c r="G45">
        <f>D46</f>
        <v>0.48499999999999999</v>
      </c>
      <c r="H45">
        <f>D43</f>
        <v>1.028</v>
      </c>
      <c r="I45">
        <f>D44</f>
        <v>1.6970000000000001</v>
      </c>
      <c r="M45">
        <f t="shared" si="25"/>
        <v>78.456524255013946</v>
      </c>
      <c r="N45">
        <f t="shared" si="25"/>
        <v>66.607881524923883</v>
      </c>
      <c r="O45">
        <f t="shared" si="25"/>
        <v>324.7102573950948</v>
      </c>
      <c r="P45">
        <f t="shared" si="25"/>
        <v>440.22533682496714</v>
      </c>
      <c r="Q45">
        <f t="shared" si="26"/>
        <v>909.99999999999977</v>
      </c>
    </row>
    <row r="46" spans="3:17" x14ac:dyDescent="0.45">
      <c r="C46">
        <f>ROUND(M37+M39+N36+N38+O37+P36,0)</f>
        <v>546</v>
      </c>
      <c r="D46">
        <f>ROUND(D39*C$11/C46,3)</f>
        <v>0.48499999999999999</v>
      </c>
      <c r="F46">
        <f>D46</f>
        <v>0.48499999999999999</v>
      </c>
      <c r="G46">
        <f>D45</f>
        <v>1.1619999999999999</v>
      </c>
      <c r="H46">
        <f>D44</f>
        <v>1.6970000000000001</v>
      </c>
      <c r="I46">
        <f>D43</f>
        <v>1.028</v>
      </c>
      <c r="M46">
        <f t="shared" si="25"/>
        <v>28.467110286388891</v>
      </c>
      <c r="N46">
        <f t="shared" si="25"/>
        <v>138.72946758730245</v>
      </c>
      <c r="O46">
        <f t="shared" si="25"/>
        <v>465.97588799846903</v>
      </c>
      <c r="P46">
        <f t="shared" si="25"/>
        <v>231.8275341278395</v>
      </c>
      <c r="Q46">
        <f t="shared" si="26"/>
        <v>864.99999999999989</v>
      </c>
    </row>
    <row r="47" spans="3:17" x14ac:dyDescent="0.45">
      <c r="M47">
        <f>SUM(M43:M46)</f>
        <v>233.20635903406873</v>
      </c>
      <c r="N47">
        <f t="shared" ref="N47" si="27">SUM(N43:N46)</f>
        <v>543.42788353616243</v>
      </c>
      <c r="O47">
        <f t="shared" ref="O47" si="28">SUM(O43:O46)</f>
        <v>1436.9902336594387</v>
      </c>
      <c r="P47">
        <f t="shared" ref="P47" si="29">SUM(P43:P46)</f>
        <v>1161.3755237703294</v>
      </c>
      <c r="Q47">
        <f>SUM(Q43:Q46)</f>
        <v>3374.9999999999991</v>
      </c>
    </row>
    <row r="48" spans="3:17" x14ac:dyDescent="0.45">
      <c r="M48">
        <f>M47/M$5</f>
        <v>0.32845966061136439</v>
      </c>
      <c r="N48">
        <f>N47/N$5</f>
        <v>0.67928485442020303</v>
      </c>
      <c r="O48">
        <f>O47/O$5</f>
        <v>1.4814332305767408</v>
      </c>
      <c r="P48">
        <f>P47/P$5</f>
        <v>1.2976262835422676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1416-62A1-4BF5-AF02-B4AE7254EA8A}">
  <dimension ref="A1:N39"/>
  <sheetViews>
    <sheetView zoomScale="60" zoomScaleNormal="60" workbookViewId="0">
      <selection activeCell="C26" sqref="C26"/>
    </sheetView>
  </sheetViews>
  <sheetFormatPr defaultRowHeight="16.149999999999999" x14ac:dyDescent="0.45"/>
  <sheetData>
    <row r="1" spans="1:14" x14ac:dyDescent="0.45">
      <c r="A1" s="8" t="s">
        <v>21</v>
      </c>
      <c r="B1" s="25" t="s">
        <v>22</v>
      </c>
      <c r="C1" s="25" t="s">
        <v>23</v>
      </c>
      <c r="D1" s="25"/>
      <c r="E1" s="25"/>
      <c r="J1" s="25" t="s">
        <v>22</v>
      </c>
      <c r="K1" s="25" t="s">
        <v>23</v>
      </c>
      <c r="L1" s="25"/>
      <c r="M1" s="25"/>
      <c r="N1" s="25" t="s">
        <v>24</v>
      </c>
    </row>
    <row r="2" spans="1:14" x14ac:dyDescent="0.45">
      <c r="A2" s="8" t="s">
        <v>25</v>
      </c>
      <c r="B2" s="25"/>
      <c r="C2" s="9" t="s">
        <v>26</v>
      </c>
      <c r="D2" s="9" t="s">
        <v>27</v>
      </c>
      <c r="E2" s="9" t="s">
        <v>28</v>
      </c>
      <c r="J2" s="25"/>
      <c r="K2" s="9" t="s">
        <v>26</v>
      </c>
      <c r="L2" s="9" t="s">
        <v>27</v>
      </c>
      <c r="M2" s="9" t="s">
        <v>28</v>
      </c>
      <c r="N2" s="25"/>
    </row>
    <row r="3" spans="1:14" x14ac:dyDescent="0.45">
      <c r="B3" s="9" t="s">
        <v>26</v>
      </c>
      <c r="C3" s="10">
        <v>4.5</v>
      </c>
      <c r="D3" s="11">
        <v>11.3</v>
      </c>
      <c r="E3" s="12">
        <v>6.5</v>
      </c>
      <c r="J3" s="9" t="s">
        <v>26</v>
      </c>
      <c r="K3" s="9">
        <v>290</v>
      </c>
      <c r="L3" s="9">
        <v>120</v>
      </c>
      <c r="M3" s="9">
        <v>90</v>
      </c>
      <c r="N3" s="9">
        <f>SUM(K3:M3)</f>
        <v>500</v>
      </c>
    </row>
    <row r="4" spans="1:14" x14ac:dyDescent="0.45">
      <c r="B4" s="9" t="s">
        <v>27</v>
      </c>
      <c r="C4" s="12">
        <v>7.5</v>
      </c>
      <c r="D4" s="10">
        <v>3.8</v>
      </c>
      <c r="E4" s="13">
        <v>18.2</v>
      </c>
      <c r="J4" s="9" t="s">
        <v>27</v>
      </c>
      <c r="K4" s="9">
        <v>170</v>
      </c>
      <c r="L4" s="9">
        <v>690</v>
      </c>
      <c r="M4" s="9">
        <v>60</v>
      </c>
      <c r="N4" s="9">
        <f t="shared" ref="N4:N5" si="0">SUM(K4:M4)</f>
        <v>920</v>
      </c>
    </row>
    <row r="5" spans="1:14" x14ac:dyDescent="0.45">
      <c r="B5" s="9" t="s">
        <v>28</v>
      </c>
      <c r="C5" s="13">
        <v>16.399999999999999</v>
      </c>
      <c r="D5" s="11">
        <v>14.7</v>
      </c>
      <c r="E5" s="11">
        <v>12.5</v>
      </c>
      <c r="J5" s="9" t="s">
        <v>28</v>
      </c>
      <c r="K5" s="9">
        <v>340</v>
      </c>
      <c r="L5" s="9">
        <v>530</v>
      </c>
      <c r="M5" s="9">
        <v>300</v>
      </c>
      <c r="N5" s="9">
        <f t="shared" si="0"/>
        <v>1170</v>
      </c>
    </row>
    <row r="6" spans="1:14" ht="19.149999999999999" x14ac:dyDescent="0.45">
      <c r="B6" s="9"/>
      <c r="C6" s="9"/>
      <c r="D6" s="9"/>
      <c r="E6" s="9"/>
      <c r="J6" s="14" t="s">
        <v>29</v>
      </c>
      <c r="K6" s="9">
        <f>SUM(K3:K5)</f>
        <v>800</v>
      </c>
      <c r="L6" s="9">
        <f t="shared" ref="L6:M6" si="1">SUM(L3:L5)</f>
        <v>1340</v>
      </c>
      <c r="M6" s="9">
        <f t="shared" si="1"/>
        <v>450</v>
      </c>
      <c r="N6" s="9">
        <f>SUM(N3:N5)</f>
        <v>2590</v>
      </c>
    </row>
    <row r="7" spans="1:14" x14ac:dyDescent="0.45">
      <c r="B7" s="9"/>
      <c r="C7" s="9"/>
      <c r="D7" s="9"/>
      <c r="E7" s="9"/>
      <c r="J7" s="14"/>
      <c r="K7" s="9"/>
      <c r="L7" s="9"/>
      <c r="M7" s="9"/>
      <c r="N7" s="9"/>
    </row>
    <row r="8" spans="1:14" x14ac:dyDescent="0.45">
      <c r="B8" s="9"/>
      <c r="C8" s="9"/>
      <c r="D8" s="9"/>
      <c r="E8" s="9"/>
      <c r="J8" s="14"/>
      <c r="K8" s="9"/>
      <c r="L8" s="9"/>
      <c r="M8" s="9"/>
      <c r="N8" s="9"/>
    </row>
    <row r="9" spans="1:14" ht="19.149999999999999" x14ac:dyDescent="0.45">
      <c r="B9" s="9" t="s">
        <v>30</v>
      </c>
      <c r="C9" s="9" t="s">
        <v>31</v>
      </c>
      <c r="E9" s="9" t="s">
        <v>31</v>
      </c>
      <c r="F9" s="25" t="s">
        <v>23</v>
      </c>
      <c r="G9" s="25"/>
      <c r="H9" s="25"/>
      <c r="J9" s="25" t="s">
        <v>22</v>
      </c>
      <c r="K9" s="25" t="s">
        <v>23</v>
      </c>
      <c r="L9" s="25"/>
      <c r="M9" s="25"/>
      <c r="N9" s="25" t="s">
        <v>32</v>
      </c>
    </row>
    <row r="10" spans="1:14" x14ac:dyDescent="0.45">
      <c r="B10">
        <f>K3+L4</f>
        <v>980</v>
      </c>
      <c r="C10">
        <v>1</v>
      </c>
      <c r="E10" s="9" t="s">
        <v>22</v>
      </c>
      <c r="F10" s="9" t="s">
        <v>26</v>
      </c>
      <c r="G10" s="9" t="s">
        <v>27</v>
      </c>
      <c r="H10" s="9" t="s">
        <v>28</v>
      </c>
      <c r="J10" s="25"/>
      <c r="K10" s="9" t="s">
        <v>26</v>
      </c>
      <c r="L10" s="9" t="s">
        <v>27</v>
      </c>
      <c r="M10" s="9" t="s">
        <v>28</v>
      </c>
      <c r="N10" s="25"/>
    </row>
    <row r="11" spans="1:14" x14ac:dyDescent="0.45">
      <c r="B11">
        <f>M3+K4</f>
        <v>260</v>
      </c>
      <c r="C11">
        <v>1</v>
      </c>
      <c r="E11" s="9" t="s">
        <v>26</v>
      </c>
      <c r="F11" s="9">
        <f>C10</f>
        <v>1</v>
      </c>
      <c r="G11" s="9">
        <f>C12</f>
        <v>1</v>
      </c>
      <c r="H11" s="9">
        <f>C11</f>
        <v>1</v>
      </c>
      <c r="J11" s="9" t="s">
        <v>26</v>
      </c>
      <c r="K11" s="9">
        <f>$N3*K$6*F11/($K$6*$F11+$L$6*$G11+$M$6*$H11)</f>
        <v>154.44015444015443</v>
      </c>
      <c r="L11" s="9">
        <f t="shared" ref="K11:M13" si="2">$N3*L$6*G11/($K$6*$F11+$L$6*$G11+$M$6*$H11)</f>
        <v>258.68725868725869</v>
      </c>
      <c r="M11" s="9">
        <f t="shared" si="2"/>
        <v>86.872586872586879</v>
      </c>
      <c r="N11" s="9">
        <f>SUM(K11:M11)</f>
        <v>500</v>
      </c>
    </row>
    <row r="12" spans="1:14" x14ac:dyDescent="0.45">
      <c r="B12">
        <f>L3+L5+M5</f>
        <v>950</v>
      </c>
      <c r="C12">
        <v>1</v>
      </c>
      <c r="E12" s="9" t="s">
        <v>27</v>
      </c>
      <c r="F12" s="9">
        <f>C11</f>
        <v>1</v>
      </c>
      <c r="G12" s="9">
        <f>C10</f>
        <v>1</v>
      </c>
      <c r="H12" s="9">
        <f>C13</f>
        <v>1</v>
      </c>
      <c r="J12" s="9" t="s">
        <v>27</v>
      </c>
      <c r="K12" s="9">
        <f t="shared" si="2"/>
        <v>284.16988416988414</v>
      </c>
      <c r="L12" s="9">
        <f t="shared" si="2"/>
        <v>475.98455598455598</v>
      </c>
      <c r="M12" s="9">
        <f t="shared" si="2"/>
        <v>159.84555984555985</v>
      </c>
      <c r="N12" s="9">
        <f t="shared" ref="N12:N13" si="3">SUM(K12:M12)</f>
        <v>920</v>
      </c>
    </row>
    <row r="13" spans="1:14" x14ac:dyDescent="0.45">
      <c r="B13">
        <f>M4+K5</f>
        <v>400</v>
      </c>
      <c r="C13">
        <v>1</v>
      </c>
      <c r="E13" s="9" t="s">
        <v>28</v>
      </c>
      <c r="F13" s="9">
        <f>C13</f>
        <v>1</v>
      </c>
      <c r="G13" s="9">
        <f>C12</f>
        <v>1</v>
      </c>
      <c r="H13" s="9">
        <f>C12</f>
        <v>1</v>
      </c>
      <c r="J13" s="9" t="s">
        <v>28</v>
      </c>
      <c r="K13" s="9">
        <f t="shared" si="2"/>
        <v>361.3899613899614</v>
      </c>
      <c r="L13" s="9">
        <f t="shared" si="2"/>
        <v>605.32818532818533</v>
      </c>
      <c r="M13" s="9">
        <f t="shared" si="2"/>
        <v>203.28185328185327</v>
      </c>
      <c r="N13" s="9">
        <f t="shared" si="3"/>
        <v>1170</v>
      </c>
    </row>
    <row r="14" spans="1:14" ht="19.149999999999999" x14ac:dyDescent="0.45">
      <c r="J14" s="15" t="s">
        <v>33</v>
      </c>
      <c r="K14" s="9">
        <f>SUM(K11:K13)</f>
        <v>800</v>
      </c>
      <c r="L14" s="9">
        <f t="shared" ref="L14" si="4">SUM(L11:L13)</f>
        <v>1340</v>
      </c>
      <c r="M14" s="9">
        <f>SUM(M11:M13)</f>
        <v>450</v>
      </c>
      <c r="N14" s="9">
        <f>SUM(N11:N13)</f>
        <v>2590</v>
      </c>
    </row>
    <row r="15" spans="1:14" x14ac:dyDescent="0.45">
      <c r="J15" s="14" t="s">
        <v>34</v>
      </c>
      <c r="K15" s="9">
        <f>K14/K6-1</f>
        <v>0</v>
      </c>
      <c r="L15" s="9">
        <f t="shared" ref="L15:M15" si="5">L14/L6-1</f>
        <v>0</v>
      </c>
      <c r="M15" s="9">
        <f t="shared" si="5"/>
        <v>0</v>
      </c>
      <c r="N15" s="9"/>
    </row>
    <row r="16" spans="1:14" x14ac:dyDescent="0.45">
      <c r="B16" t="s">
        <v>35</v>
      </c>
    </row>
    <row r="17" spans="2:14" ht="19.149999999999999" x14ac:dyDescent="0.45">
      <c r="B17" s="9" t="s">
        <v>30</v>
      </c>
      <c r="C17" s="9" t="s">
        <v>31</v>
      </c>
      <c r="E17" s="9" t="s">
        <v>31</v>
      </c>
      <c r="F17" s="25" t="s">
        <v>23</v>
      </c>
      <c r="G17" s="25"/>
      <c r="H17" s="25"/>
      <c r="J17" s="25" t="s">
        <v>22</v>
      </c>
      <c r="K17" s="25" t="s">
        <v>23</v>
      </c>
      <c r="L17" s="25"/>
      <c r="M17" s="25"/>
      <c r="N17" s="25" t="s">
        <v>32</v>
      </c>
    </row>
    <row r="18" spans="2:14" x14ac:dyDescent="0.45">
      <c r="B18">
        <f>K11+L12</f>
        <v>630.42471042471038</v>
      </c>
      <c r="C18">
        <f>C10*$B$10/B18</f>
        <v>1.5545075943165116</v>
      </c>
      <c r="E18" s="9" t="s">
        <v>22</v>
      </c>
      <c r="F18" s="9" t="s">
        <v>26</v>
      </c>
      <c r="G18" s="9" t="s">
        <v>27</v>
      </c>
      <c r="H18" s="9" t="s">
        <v>28</v>
      </c>
      <c r="J18" s="25"/>
      <c r="K18" s="9" t="s">
        <v>26</v>
      </c>
      <c r="L18" s="9" t="s">
        <v>27</v>
      </c>
      <c r="M18" s="9" t="s">
        <v>28</v>
      </c>
      <c r="N18" s="25"/>
    </row>
    <row r="19" spans="2:14" x14ac:dyDescent="0.45">
      <c r="B19">
        <f>M11+K12</f>
        <v>371.04247104247099</v>
      </c>
      <c r="C19">
        <f>C11*$B$11/B19</f>
        <v>0.70072840790842883</v>
      </c>
      <c r="E19" s="9" t="s">
        <v>26</v>
      </c>
      <c r="F19" s="9">
        <f>C18</f>
        <v>1.5545075943165116</v>
      </c>
      <c r="G19" s="9">
        <f>C20</f>
        <v>0.89009875917953918</v>
      </c>
      <c r="H19" s="9">
        <f>C19</f>
        <v>0.70072840790842883</v>
      </c>
      <c r="J19" s="9" t="s">
        <v>26</v>
      </c>
      <c r="K19" s="9">
        <f t="shared" ref="K19:M21" si="6">$N11*K$14*F19/($K$14*$F19+$L$14*$G19+$M$14*$H19)</f>
        <v>225.97328068348622</v>
      </c>
      <c r="L19" s="9">
        <f t="shared" si="6"/>
        <v>216.72911105622532</v>
      </c>
      <c r="M19" s="9">
        <f t="shared" si="6"/>
        <v>57.297608260288456</v>
      </c>
      <c r="N19" s="9">
        <f>SUM(K19:M19)</f>
        <v>500</v>
      </c>
    </row>
    <row r="20" spans="2:14" x14ac:dyDescent="0.45">
      <c r="B20">
        <f>L11+L13+M13</f>
        <v>1067.2972972972973</v>
      </c>
      <c r="C20">
        <f>C12*$B$12/B20</f>
        <v>0.89009875917953918</v>
      </c>
      <c r="E20" s="9" t="s">
        <v>27</v>
      </c>
      <c r="F20" s="9">
        <f>C19</f>
        <v>0.70072840790842883</v>
      </c>
      <c r="G20" s="9">
        <f>C18</f>
        <v>1.5545075943165116</v>
      </c>
      <c r="H20" s="9">
        <f>C21</f>
        <v>0.76740740740740743</v>
      </c>
      <c r="J20" s="9" t="s">
        <v>27</v>
      </c>
      <c r="K20" s="9">
        <f t="shared" si="6"/>
        <v>172.54722635322543</v>
      </c>
      <c r="L20" s="9">
        <f t="shared" si="6"/>
        <v>641.15925792533255</v>
      </c>
      <c r="M20" s="9">
        <f t="shared" si="6"/>
        <v>106.29351572144206</v>
      </c>
      <c r="N20" s="9">
        <f t="shared" ref="N20:N21" si="7">SUM(K20:M20)</f>
        <v>920.00000000000011</v>
      </c>
    </row>
    <row r="21" spans="2:14" x14ac:dyDescent="0.45">
      <c r="B21">
        <f>M12+K13</f>
        <v>521.23552123552122</v>
      </c>
      <c r="C21">
        <f>C13*$B$13/B21</f>
        <v>0.76740740740740743</v>
      </c>
      <c r="E21" s="9" t="s">
        <v>28</v>
      </c>
      <c r="F21" s="9">
        <f>C21</f>
        <v>0.76740740740740743</v>
      </c>
      <c r="G21" s="9">
        <f>C20</f>
        <v>0.89009875917953918</v>
      </c>
      <c r="H21" s="9">
        <f>C20</f>
        <v>0.89009875917953918</v>
      </c>
      <c r="J21" s="9" t="s">
        <v>28</v>
      </c>
      <c r="K21" s="9">
        <f t="shared" si="6"/>
        <v>325.43152097114341</v>
      </c>
      <c r="L21" s="9">
        <f t="shared" si="6"/>
        <v>632.24679435679752</v>
      </c>
      <c r="M21" s="9">
        <f t="shared" si="6"/>
        <v>212.32168467205889</v>
      </c>
      <c r="N21" s="9">
        <f t="shared" si="7"/>
        <v>1169.9999999999998</v>
      </c>
    </row>
    <row r="22" spans="2:14" ht="19.149999999999999" x14ac:dyDescent="0.45">
      <c r="J22" s="15" t="s">
        <v>33</v>
      </c>
      <c r="K22" s="9">
        <f>SUM(K19:K21)</f>
        <v>723.95202800785501</v>
      </c>
      <c r="L22" s="9">
        <f t="shared" ref="L22" si="8">SUM(L19:L21)</f>
        <v>1490.1351633383554</v>
      </c>
      <c r="M22" s="9">
        <f>SUM(M19:M21)</f>
        <v>375.9128086537894</v>
      </c>
      <c r="N22" s="9">
        <f>SUM(N19:N21)</f>
        <v>2590</v>
      </c>
    </row>
    <row r="23" spans="2:14" x14ac:dyDescent="0.45">
      <c r="J23" s="14" t="s">
        <v>34</v>
      </c>
      <c r="K23" s="16">
        <f>K22/K14-1</f>
        <v>-9.5059964990181212E-2</v>
      </c>
      <c r="L23" s="16">
        <f t="shared" ref="L23:M23" si="9">L22/L14-1</f>
        <v>0.11204116667041442</v>
      </c>
      <c r="M23" s="16">
        <f t="shared" si="9"/>
        <v>-0.16463820299157916</v>
      </c>
    </row>
    <row r="24" spans="2:14" x14ac:dyDescent="0.45">
      <c r="B24" t="s">
        <v>36</v>
      </c>
    </row>
    <row r="25" spans="2:14" ht="19.149999999999999" x14ac:dyDescent="0.45">
      <c r="B25" s="9" t="s">
        <v>30</v>
      </c>
      <c r="C25" s="9" t="s">
        <v>31</v>
      </c>
      <c r="E25" s="9" t="s">
        <v>31</v>
      </c>
      <c r="F25" s="25" t="s">
        <v>23</v>
      </c>
      <c r="G25" s="25"/>
      <c r="H25" s="25"/>
      <c r="J25" s="25" t="s">
        <v>22</v>
      </c>
      <c r="K25" s="25" t="s">
        <v>23</v>
      </c>
      <c r="L25" s="25"/>
      <c r="M25" s="25"/>
      <c r="N25" s="25" t="s">
        <v>32</v>
      </c>
    </row>
    <row r="26" spans="2:14" x14ac:dyDescent="0.45">
      <c r="B26">
        <f>K19+L20</f>
        <v>867.13253860881878</v>
      </c>
      <c r="C26">
        <f>C18*$B$10/B26</f>
        <v>1.7568449742115215</v>
      </c>
      <c r="E26" s="9" t="s">
        <v>22</v>
      </c>
      <c r="F26" s="9" t="s">
        <v>26</v>
      </c>
      <c r="G26" s="9" t="s">
        <v>27</v>
      </c>
      <c r="H26" s="9" t="s">
        <v>28</v>
      </c>
      <c r="J26" s="25"/>
      <c r="K26" s="9" t="s">
        <v>26</v>
      </c>
      <c r="L26" s="9" t="s">
        <v>27</v>
      </c>
      <c r="M26" s="9" t="s">
        <v>28</v>
      </c>
      <c r="N26" s="25"/>
    </row>
    <row r="27" spans="2:14" x14ac:dyDescent="0.45">
      <c r="B27">
        <f>M19+K20</f>
        <v>229.84483461351388</v>
      </c>
      <c r="C27">
        <f>C19*$B$11/B27</f>
        <v>0.7926625210548871</v>
      </c>
      <c r="E27" s="9" t="s">
        <v>26</v>
      </c>
      <c r="F27" s="9">
        <f>C26</f>
        <v>1.7568449742115215</v>
      </c>
      <c r="G27" s="9">
        <f>C28</f>
        <v>0.79675467947945955</v>
      </c>
      <c r="H27" s="9">
        <f>C27</f>
        <v>0.7926625210548871</v>
      </c>
      <c r="J27" s="9" t="s">
        <v>26</v>
      </c>
      <c r="K27" s="9">
        <f>$N19*K$22*F27/($K$22*$F27+$L$22*$G27+$M$22*$H27)</f>
        <v>230.65254555338947</v>
      </c>
      <c r="L27" s="9">
        <f t="shared" ref="L27:M29" si="10">$N19*L$22*G27/($K$22*$F27+$L$22*$G27+$M$22*$H27)</f>
        <v>215.31054896277749</v>
      </c>
      <c r="M27" s="9">
        <f>$N19*M$22*H27/($K$22*$F27+$L$22*$G27+$M$22*$H27)</f>
        <v>54.03690548383296</v>
      </c>
      <c r="N27" s="9">
        <f>SUM(K27:M27)</f>
        <v>499.99999999999994</v>
      </c>
    </row>
    <row r="28" spans="2:14" x14ac:dyDescent="0.45">
      <c r="B28">
        <f>L19+L21+M21</f>
        <v>1061.2975900850818</v>
      </c>
      <c r="C28">
        <f>C20*$B$12/B28</f>
        <v>0.79675467947945955</v>
      </c>
      <c r="E28" s="9" t="s">
        <v>27</v>
      </c>
      <c r="F28" s="9">
        <f>C27</f>
        <v>0.7926625210548871</v>
      </c>
      <c r="G28" s="9">
        <f>C26</f>
        <v>1.7568449742115215</v>
      </c>
      <c r="H28" s="9">
        <f>C29</f>
        <v>0.71101496756959992</v>
      </c>
      <c r="J28" s="9" t="s">
        <v>27</v>
      </c>
      <c r="K28" s="9">
        <f t="shared" ref="K28:K29" si="11">$N20*K$22*F28/($K$22*$F28+$L$22*$G28+$M$22*$H28)</f>
        <v>152.62550852861153</v>
      </c>
      <c r="L28" s="9">
        <f t="shared" si="10"/>
        <v>696.28672360140138</v>
      </c>
      <c r="M28" s="9">
        <f t="shared" si="10"/>
        <v>71.087767869987204</v>
      </c>
      <c r="N28" s="9">
        <f t="shared" ref="N28:N29" si="12">SUM(K28:M28)</f>
        <v>920</v>
      </c>
    </row>
    <row r="29" spans="2:14" x14ac:dyDescent="0.45">
      <c r="B29">
        <f>M20+K21</f>
        <v>431.72503669258549</v>
      </c>
      <c r="C29">
        <f>C21*$B$13/B29</f>
        <v>0.71101496756959992</v>
      </c>
      <c r="E29" s="9" t="s">
        <v>28</v>
      </c>
      <c r="F29" s="9">
        <f>C29</f>
        <v>0.71101496756959992</v>
      </c>
      <c r="G29" s="9">
        <f>C28</f>
        <v>0.79675467947945955</v>
      </c>
      <c r="H29" s="9">
        <f>C28</f>
        <v>0.79675467947945955</v>
      </c>
      <c r="J29" s="9" t="s">
        <v>28</v>
      </c>
      <c r="K29" s="9">
        <f t="shared" si="11"/>
        <v>300.8941674940466</v>
      </c>
      <c r="L29" s="9">
        <f t="shared" si="10"/>
        <v>694.02565267224952</v>
      </c>
      <c r="M29" s="9">
        <f>$N21*M$22*H29/($K$22*$F29+$L$22*$G29+$M$22*$H29)</f>
        <v>175.08017983370365</v>
      </c>
      <c r="N29" s="9">
        <f t="shared" si="12"/>
        <v>1169.9999999999998</v>
      </c>
    </row>
    <row r="30" spans="2:14" ht="19.149999999999999" x14ac:dyDescent="0.45">
      <c r="J30" s="15" t="s">
        <v>33</v>
      </c>
      <c r="K30" s="9">
        <f>SUM(K27:K29)</f>
        <v>684.1722215760476</v>
      </c>
      <c r="L30" s="9">
        <f t="shared" ref="L30" si="13">SUM(L27:L29)</f>
        <v>1605.6229252364283</v>
      </c>
      <c r="M30" s="9">
        <f>SUM(M27:M29)</f>
        <v>300.20485318752378</v>
      </c>
      <c r="N30" s="9">
        <f>SUM(N27:N29)</f>
        <v>2590</v>
      </c>
    </row>
    <row r="31" spans="2:14" x14ac:dyDescent="0.45">
      <c r="B31" s="9"/>
      <c r="C31" s="9"/>
      <c r="D31" s="9"/>
      <c r="E31" s="9"/>
      <c r="J31" s="14" t="s">
        <v>34</v>
      </c>
      <c r="K31" s="16">
        <f>K30/K22-1</f>
        <v>-5.4948124865776049E-2</v>
      </c>
      <c r="L31" s="16">
        <f t="shared" ref="L31:M31" si="14">L30/L22-1</f>
        <v>7.7501534585188381E-2</v>
      </c>
      <c r="M31" s="16">
        <f t="shared" si="14"/>
        <v>-0.20139764786783743</v>
      </c>
    </row>
    <row r="32" spans="2:14" ht="16.5" thickBot="1" x14ac:dyDescent="0.5">
      <c r="B32" t="s">
        <v>37</v>
      </c>
    </row>
    <row r="33" spans="2:14" ht="19.149999999999999" x14ac:dyDescent="0.45">
      <c r="B33" s="9" t="s">
        <v>30</v>
      </c>
      <c r="C33" s="9" t="s">
        <v>31</v>
      </c>
      <c r="E33" s="9" t="s">
        <v>31</v>
      </c>
      <c r="F33" s="25" t="s">
        <v>23</v>
      </c>
      <c r="G33" s="25"/>
      <c r="H33" s="25"/>
      <c r="J33" s="26" t="s">
        <v>22</v>
      </c>
      <c r="K33" s="28" t="s">
        <v>23</v>
      </c>
      <c r="L33" s="28"/>
      <c r="M33" s="28"/>
      <c r="N33" s="29" t="s">
        <v>32</v>
      </c>
    </row>
    <row r="34" spans="2:14" x14ac:dyDescent="0.45">
      <c r="B34">
        <f>K27+L28</f>
        <v>926.93926915479085</v>
      </c>
      <c r="C34">
        <f>C26*$B$10/B34</f>
        <v>1.8574119492177656</v>
      </c>
      <c r="E34" s="9" t="s">
        <v>22</v>
      </c>
      <c r="F34" s="9" t="s">
        <v>26</v>
      </c>
      <c r="G34" s="9" t="s">
        <v>27</v>
      </c>
      <c r="H34" s="9" t="s">
        <v>28</v>
      </c>
      <c r="J34" s="27"/>
      <c r="K34" s="17" t="s">
        <v>26</v>
      </c>
      <c r="L34" s="17" t="s">
        <v>27</v>
      </c>
      <c r="M34" s="17" t="s">
        <v>28</v>
      </c>
      <c r="N34" s="30"/>
    </row>
    <row r="35" spans="2:14" x14ac:dyDescent="0.45">
      <c r="B35">
        <f>M27+K28</f>
        <v>206.66241401244449</v>
      </c>
      <c r="C35">
        <f>C27*$B$11/B35</f>
        <v>0.99724111159303741</v>
      </c>
      <c r="E35" s="9" t="s">
        <v>26</v>
      </c>
      <c r="F35" s="9">
        <f>C34</f>
        <v>1.8574119492177656</v>
      </c>
      <c r="G35" s="9">
        <f>C36</f>
        <v>0.69799475408174882</v>
      </c>
      <c r="H35" s="9">
        <f>C35</f>
        <v>0.99724111159303741</v>
      </c>
      <c r="J35" s="18" t="s">
        <v>26</v>
      </c>
      <c r="K35" s="17">
        <f>$N27*K$30*F35/($K$30*$F35+$L$30*$G35+$M$30*$H35)</f>
        <v>236.1287763596529</v>
      </c>
      <c r="L35" s="17">
        <f t="shared" ref="L35:M37" si="15">$N27*L$30*G35/($K$30*$F35+$L$30*$G35+$M$30*$H35)</f>
        <v>208.24326446810073</v>
      </c>
      <c r="M35" s="17">
        <f t="shared" si="15"/>
        <v>55.627959172246285</v>
      </c>
      <c r="N35" s="19">
        <f>SUM(K35:M35)</f>
        <v>499.99999999999989</v>
      </c>
    </row>
    <row r="36" spans="2:14" x14ac:dyDescent="0.45">
      <c r="B36">
        <f>L27+L29+M29</f>
        <v>1084.4163814687306</v>
      </c>
      <c r="C36">
        <f>C28*$B$12/B36</f>
        <v>0.69799475408174882</v>
      </c>
      <c r="E36" s="9" t="s">
        <v>27</v>
      </c>
      <c r="F36" s="9">
        <f>C35</f>
        <v>0.99724111159303741</v>
      </c>
      <c r="G36" s="9">
        <f>C34</f>
        <v>1.8574119492177656</v>
      </c>
      <c r="H36" s="9">
        <f>C37</f>
        <v>0.76456935133022219</v>
      </c>
      <c r="J36" s="18" t="s">
        <v>27</v>
      </c>
      <c r="K36" s="17">
        <f t="shared" ref="K36:K37" si="16">$N28*K$30*F36/($K$30*$F36+$L$30*$G36+$M$30*$H36)</f>
        <v>161.1924261191746</v>
      </c>
      <c r="L36" s="17">
        <f t="shared" si="15"/>
        <v>704.58081915002265</v>
      </c>
      <c r="M36" s="17">
        <f t="shared" si="15"/>
        <v>54.226754730802945</v>
      </c>
      <c r="N36" s="19">
        <f t="shared" ref="N36:N37" si="17">SUM(K36:M36)</f>
        <v>920.00000000000011</v>
      </c>
    </row>
    <row r="37" spans="2:14" x14ac:dyDescent="0.45">
      <c r="B37">
        <f>M28+K29</f>
        <v>371.9819353640338</v>
      </c>
      <c r="C37">
        <f>C29*$B$13/B37</f>
        <v>0.76456935133022219</v>
      </c>
      <c r="E37" s="9" t="s">
        <v>28</v>
      </c>
      <c r="F37" s="9">
        <f>C37</f>
        <v>0.76456935133022219</v>
      </c>
      <c r="G37" s="9">
        <f>C36</f>
        <v>0.69799475408174882</v>
      </c>
      <c r="H37" s="9">
        <f>C36</f>
        <v>0.69799475408174882</v>
      </c>
      <c r="J37" s="18" t="s">
        <v>28</v>
      </c>
      <c r="K37" s="17">
        <f t="shared" si="16"/>
        <v>330.22472899357837</v>
      </c>
      <c r="L37" s="17">
        <f t="shared" si="15"/>
        <v>707.49437196764416</v>
      </c>
      <c r="M37" s="17">
        <f t="shared" si="15"/>
        <v>132.28089903877714</v>
      </c>
      <c r="N37" s="19">
        <f t="shared" si="17"/>
        <v>1169.9999999999995</v>
      </c>
    </row>
    <row r="38" spans="2:14" ht="19.149999999999999" x14ac:dyDescent="0.45">
      <c r="J38" s="20" t="s">
        <v>33</v>
      </c>
      <c r="K38" s="17">
        <f>SUM(K35:K37)</f>
        <v>727.54593147240587</v>
      </c>
      <c r="L38" s="17">
        <f t="shared" ref="L38" si="18">SUM(L35:L37)</f>
        <v>1620.3184555857674</v>
      </c>
      <c r="M38" s="17">
        <f>SUM(M35:M37)</f>
        <v>242.13561294182637</v>
      </c>
      <c r="N38" s="19">
        <f>SUM(N35:N37)</f>
        <v>2589.9999999999995</v>
      </c>
    </row>
    <row r="39" spans="2:14" ht="16.5" thickBot="1" x14ac:dyDescent="0.5">
      <c r="B39" s="9"/>
      <c r="C39" s="9"/>
      <c r="D39" s="9"/>
      <c r="E39" s="9"/>
      <c r="J39" s="21" t="s">
        <v>34</v>
      </c>
      <c r="K39" s="22">
        <f>K38/K30-1</f>
        <v>6.3395894379405293E-2</v>
      </c>
      <c r="L39" s="22">
        <f t="shared" ref="L39:M39" si="19">L38/L30-1</f>
        <v>9.152541433210537E-3</v>
      </c>
      <c r="M39" s="22">
        <f t="shared" si="19"/>
        <v>-0.19343205024545129</v>
      </c>
      <c r="N39" s="23"/>
    </row>
  </sheetData>
  <mergeCells count="21">
    <mergeCell ref="F9:H9"/>
    <mergeCell ref="J9:J10"/>
    <mergeCell ref="K9:M9"/>
    <mergeCell ref="N9:N10"/>
    <mergeCell ref="B1:B2"/>
    <mergeCell ref="C1:E1"/>
    <mergeCell ref="J1:J2"/>
    <mergeCell ref="K1:M1"/>
    <mergeCell ref="N1:N2"/>
    <mergeCell ref="F33:H33"/>
    <mergeCell ref="J33:J34"/>
    <mergeCell ref="K33:M33"/>
    <mergeCell ref="N33:N34"/>
    <mergeCell ref="F17:H17"/>
    <mergeCell ref="J17:J18"/>
    <mergeCell ref="K17:M17"/>
    <mergeCell ref="N17:N18"/>
    <mergeCell ref="F25:H25"/>
    <mergeCell ref="J25:J26"/>
    <mergeCell ref="K25:M25"/>
    <mergeCell ref="N25:N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CBF2-9364-4B97-883B-93FA6053DB84}">
  <dimension ref="A1:M41"/>
  <sheetViews>
    <sheetView topLeftCell="A4" zoomScale="86" workbookViewId="0">
      <selection activeCell="Q16" sqref="Q16"/>
    </sheetView>
  </sheetViews>
  <sheetFormatPr defaultRowHeight="16.149999999999999" x14ac:dyDescent="0.45"/>
  <sheetData>
    <row r="1" spans="1:13" x14ac:dyDescent="0.45">
      <c r="H1" t="s">
        <v>8</v>
      </c>
    </row>
    <row r="2" spans="1:13" x14ac:dyDescent="0.45">
      <c r="B2" s="6">
        <v>3.5</v>
      </c>
      <c r="C2" s="7">
        <v>14.3</v>
      </c>
      <c r="D2" s="5">
        <v>19.2</v>
      </c>
      <c r="H2" t="s">
        <v>9</v>
      </c>
    </row>
    <row r="3" spans="1:13" x14ac:dyDescent="0.45">
      <c r="B3" s="3">
        <v>8.8000000000000007</v>
      </c>
      <c r="C3" s="3">
        <v>6.1</v>
      </c>
      <c r="D3" s="7">
        <v>13.9</v>
      </c>
      <c r="H3" t="s">
        <v>10</v>
      </c>
    </row>
    <row r="4" spans="1:13" x14ac:dyDescent="0.45">
      <c r="B4" s="7">
        <v>11.5</v>
      </c>
      <c r="C4" s="5">
        <v>16.7</v>
      </c>
      <c r="D4" s="6">
        <v>4.8</v>
      </c>
    </row>
    <row r="6" spans="1:13" x14ac:dyDescent="0.45">
      <c r="B6">
        <v>180</v>
      </c>
      <c r="C6">
        <v>220</v>
      </c>
      <c r="D6">
        <v>170</v>
      </c>
      <c r="E6">
        <f>SUM(B6:D6)</f>
        <v>570</v>
      </c>
      <c r="H6">
        <f>B6+D8</f>
        <v>390</v>
      </c>
      <c r="I6">
        <v>1</v>
      </c>
      <c r="K6">
        <f>I6</f>
        <v>1</v>
      </c>
      <c r="L6">
        <f>I8</f>
        <v>1</v>
      </c>
      <c r="M6">
        <f>I9</f>
        <v>1</v>
      </c>
    </row>
    <row r="7" spans="1:13" x14ac:dyDescent="0.45">
      <c r="B7">
        <v>250</v>
      </c>
      <c r="C7">
        <v>150</v>
      </c>
      <c r="D7">
        <v>80</v>
      </c>
      <c r="E7">
        <f>SUM(B7:D7)</f>
        <v>480</v>
      </c>
      <c r="H7">
        <f>B7+C7</f>
        <v>400</v>
      </c>
      <c r="I7">
        <v>1</v>
      </c>
      <c r="K7">
        <f>I7</f>
        <v>1</v>
      </c>
      <c r="L7">
        <f>I6</f>
        <v>1</v>
      </c>
      <c r="M7">
        <f>I8</f>
        <v>1</v>
      </c>
    </row>
    <row r="8" spans="1:13" x14ac:dyDescent="0.45">
      <c r="B8">
        <v>490</v>
      </c>
      <c r="C8">
        <v>420</v>
      </c>
      <c r="D8">
        <v>210</v>
      </c>
      <c r="E8">
        <f>SUM(B8:D8)</f>
        <v>1120</v>
      </c>
      <c r="H8">
        <f>B8+C6+D7</f>
        <v>790</v>
      </c>
      <c r="I8">
        <v>1</v>
      </c>
      <c r="K8">
        <f>I8</f>
        <v>1</v>
      </c>
      <c r="L8">
        <f>I9</f>
        <v>1</v>
      </c>
      <c r="M8">
        <f>I6</f>
        <v>1</v>
      </c>
    </row>
    <row r="9" spans="1:13" x14ac:dyDescent="0.45">
      <c r="B9">
        <f>SUM(B6:B8)</f>
        <v>920</v>
      </c>
      <c r="C9">
        <f>SUM(C6:C8)</f>
        <v>790</v>
      </c>
      <c r="D9">
        <f>SUM(D6:D8)</f>
        <v>460</v>
      </c>
      <c r="E9">
        <f>SUM(E6:E8)</f>
        <v>2170</v>
      </c>
      <c r="H9">
        <f>C8+D6</f>
        <v>590</v>
      </c>
      <c r="I9">
        <v>1</v>
      </c>
    </row>
    <row r="12" spans="1:13" x14ac:dyDescent="0.45">
      <c r="A12" t="s">
        <v>5</v>
      </c>
      <c r="B12">
        <f>$E6*B$9*K6/($B$9*$K6+$C$9*$L6+$D$9*$M6)</f>
        <v>241.65898617511522</v>
      </c>
      <c r="C12">
        <f t="shared" ref="C12:D14" si="0">$E6*C$9*L6/($B$9*$K6+$C$9*$L6+$D$9*$M6)</f>
        <v>207.5115207373272</v>
      </c>
      <c r="D12">
        <f>$E6*D$9*M6/($B$9*$K6+$C$9*$L6+$D$9*$M6)</f>
        <v>120.82949308755761</v>
      </c>
      <c r="E12">
        <f>SUM(B12:D12)</f>
        <v>570</v>
      </c>
      <c r="G12" t="s">
        <v>1</v>
      </c>
      <c r="H12">
        <f>B12+D14</f>
        <v>479.07834101382491</v>
      </c>
      <c r="I12">
        <f>I6*(H6/H12)</f>
        <v>0.81406310119276637</v>
      </c>
      <c r="K12">
        <f>I12</f>
        <v>0.81406310119276637</v>
      </c>
      <c r="L12">
        <f>I14</f>
        <v>1.0075227740229211</v>
      </c>
      <c r="M12">
        <f>I15</f>
        <v>1.1162162162162164</v>
      </c>
    </row>
    <row r="13" spans="1:13" x14ac:dyDescent="0.45">
      <c r="B13">
        <f t="shared" ref="B13:B14" si="1">$E7*B$9*K7/($B$9*$K7+$C$9*$L7+$D$9*$M7)</f>
        <v>203.50230414746545</v>
      </c>
      <c r="C13">
        <f t="shared" si="0"/>
        <v>174.74654377880185</v>
      </c>
      <c r="D13">
        <f t="shared" si="0"/>
        <v>101.75115207373273</v>
      </c>
      <c r="E13">
        <f>SUM(B13:D13)</f>
        <v>480.00000000000006</v>
      </c>
      <c r="G13" t="s">
        <v>0</v>
      </c>
      <c r="H13">
        <f>B13+C13</f>
        <v>378.24884792626733</v>
      </c>
      <c r="I13">
        <f t="shared" ref="I13:I15" si="2">I7*(H7/H13)</f>
        <v>1.0575048732943468</v>
      </c>
      <c r="K13">
        <f>I13</f>
        <v>1.0575048732943468</v>
      </c>
      <c r="L13">
        <f>I13</f>
        <v>1.0575048732943468</v>
      </c>
      <c r="M13">
        <f>I14</f>
        <v>1.0075227740229211</v>
      </c>
    </row>
    <row r="14" spans="1:13" x14ac:dyDescent="0.45">
      <c r="B14">
        <f t="shared" si="1"/>
        <v>474.83870967741933</v>
      </c>
      <c r="C14">
        <f t="shared" si="0"/>
        <v>407.74193548387098</v>
      </c>
      <c r="D14">
        <f>$E8*D$9*M8/($B$9*$K8+$C$9*$L8+$D$9*$M8)</f>
        <v>237.41935483870967</v>
      </c>
      <c r="E14">
        <f>SUM(B14:D14)</f>
        <v>1120</v>
      </c>
      <c r="H14">
        <f>B14+C12+D13</f>
        <v>784.1013824884792</v>
      </c>
      <c r="I14">
        <f t="shared" si="2"/>
        <v>1.0075227740229211</v>
      </c>
      <c r="K14">
        <f>I14</f>
        <v>1.0075227740229211</v>
      </c>
      <c r="L14">
        <f>I15</f>
        <v>1.1162162162162164</v>
      </c>
      <c r="M14">
        <f>I12</f>
        <v>0.81406310119276637</v>
      </c>
    </row>
    <row r="15" spans="1:13" x14ac:dyDescent="0.45">
      <c r="A15" t="s">
        <v>6</v>
      </c>
      <c r="B15">
        <f>SUM(B12:B14)</f>
        <v>920</v>
      </c>
      <c r="C15">
        <f>SUM(C12:C14)</f>
        <v>790</v>
      </c>
      <c r="D15">
        <f>SUM(D12:D14)</f>
        <v>460</v>
      </c>
      <c r="E15">
        <f>SUM(E12:E14)</f>
        <v>2170</v>
      </c>
      <c r="H15">
        <f>C14+D12</f>
        <v>528.57142857142856</v>
      </c>
      <c r="I15">
        <f t="shared" si="2"/>
        <v>1.1162162162162164</v>
      </c>
    </row>
    <row r="16" spans="1:13" x14ac:dyDescent="0.45">
      <c r="A16" t="s">
        <v>7</v>
      </c>
      <c r="B16">
        <f>B15/B9</f>
        <v>1</v>
      </c>
      <c r="C16">
        <f>C15/C9</f>
        <v>1</v>
      </c>
      <c r="D16">
        <f>D15/D9</f>
        <v>1</v>
      </c>
    </row>
    <row r="18" spans="1:13" x14ac:dyDescent="0.45">
      <c r="A18" t="s">
        <v>5</v>
      </c>
      <c r="B18">
        <f>$E12*B$15*K12/($B$15*$K12+$C$15*$L12+$D$15*$M12)</f>
        <v>207.39750756915873</v>
      </c>
      <c r="C18">
        <f t="shared" ref="C18:D18" si="3">$E12*C$15*L12/($B$15*$K12+$C$15*$L12+$D$15*$M12)</f>
        <v>220.41421438929538</v>
      </c>
      <c r="D18">
        <f t="shared" si="3"/>
        <v>142.18827804154597</v>
      </c>
      <c r="E18">
        <f>SUM(B18:D18)</f>
        <v>570</v>
      </c>
      <c r="G18" t="s">
        <v>2</v>
      </c>
      <c r="H18">
        <f>B18+D20</f>
        <v>399.50320474515718</v>
      </c>
      <c r="I18">
        <f>I12*(H12/H18)</f>
        <v>0.9762124442750858</v>
      </c>
      <c r="K18">
        <f>I18</f>
        <v>0.9762124442750858</v>
      </c>
      <c r="L18">
        <f>I20</f>
        <v>0.99514347958156102</v>
      </c>
      <c r="M18">
        <f>I21</f>
        <v>0.99232296519254048</v>
      </c>
    </row>
    <row r="19" spans="1:13" x14ac:dyDescent="0.45">
      <c r="B19">
        <f>$E13*B$15*K13/($B$15*$K13+$C$15*$L13+$D$15*$M13)</f>
        <v>205.56185606185585</v>
      </c>
      <c r="C19">
        <f t="shared" ref="C19:D19" si="4">$E13*C$15*L13/($B$15*$K13+$C$15*$L13+$D$15*$M13)</f>
        <v>176.51507205311538</v>
      </c>
      <c r="D19">
        <f t="shared" si="4"/>
        <v>97.923071885028918</v>
      </c>
      <c r="E19">
        <f>SUM(B19:D19)</f>
        <v>480.00000000000011</v>
      </c>
      <c r="H19">
        <f>B19+C19</f>
        <v>382.07692811497122</v>
      </c>
      <c r="I19">
        <f t="shared" ref="I19:I21" si="5">I13*(H13/H19)</f>
        <v>1.0469095895778233</v>
      </c>
      <c r="K19">
        <f>I19</f>
        <v>1.0469095895778233</v>
      </c>
      <c r="L19">
        <f>I19</f>
        <v>1.0469095895778233</v>
      </c>
      <c r="M19">
        <f>I20</f>
        <v>0.99514347958156102</v>
      </c>
    </row>
    <row r="20" spans="1:13" x14ac:dyDescent="0.45">
      <c r="B20">
        <f>$E14*B$15*K14/($B$15*$K14+$C$15*$L14+$D$15*$M14)</f>
        <v>475.51808856286016</v>
      </c>
      <c r="C20">
        <f t="shared" ref="C20:D20" si="6">$E14*C$15*L14/($B$15*$K14+$C$15*$L14+$D$15*$M14)</f>
        <v>452.3762142611414</v>
      </c>
      <c r="D20">
        <f t="shared" si="6"/>
        <v>192.10569717599847</v>
      </c>
      <c r="E20">
        <f>SUM(B20:D20)</f>
        <v>1120</v>
      </c>
      <c r="H20">
        <f>B20+C18+D19</f>
        <v>793.8553748371844</v>
      </c>
      <c r="I20">
        <f t="shared" si="5"/>
        <v>0.99514347958156102</v>
      </c>
      <c r="K20">
        <f>I20</f>
        <v>0.99514347958156102</v>
      </c>
      <c r="L20">
        <f>I21</f>
        <v>0.99232296519254048</v>
      </c>
      <c r="M20">
        <f>I18</f>
        <v>0.9762124442750858</v>
      </c>
    </row>
    <row r="21" spans="1:13" x14ac:dyDescent="0.45">
      <c r="A21" t="s">
        <v>6</v>
      </c>
      <c r="B21">
        <f>SUM(B18:B20)</f>
        <v>888.4774521938748</v>
      </c>
      <c r="C21">
        <f>SUM(C18:C20)</f>
        <v>849.30550070355218</v>
      </c>
      <c r="D21">
        <f>SUM(D18:D20)</f>
        <v>432.21704710257336</v>
      </c>
      <c r="E21">
        <f>SUM(E18:E20)</f>
        <v>2170</v>
      </c>
      <c r="H21">
        <f>C20+D18</f>
        <v>594.56449230268731</v>
      </c>
      <c r="I21">
        <f t="shared" si="5"/>
        <v>0.99232296519254048</v>
      </c>
    </row>
    <row r="22" spans="1:13" x14ac:dyDescent="0.45">
      <c r="A22" t="s">
        <v>7</v>
      </c>
      <c r="B22">
        <f>B21/B15-1</f>
        <v>-3.42636389197013E-2</v>
      </c>
      <c r="C22">
        <f t="shared" ref="C22:D22" si="7">C21/C15-1</f>
        <v>7.5070254055129348E-2</v>
      </c>
      <c r="D22">
        <f t="shared" si="7"/>
        <v>-6.0397723690057914E-2</v>
      </c>
    </row>
    <row r="24" spans="1:13" x14ac:dyDescent="0.45">
      <c r="A24" t="s">
        <v>5</v>
      </c>
      <c r="B24">
        <f>$E18*B$21*K18/($B$21*$K18+$C$21*$L18+$D$21*$M18)</f>
        <v>230.86773853857187</v>
      </c>
      <c r="C24">
        <f t="shared" ref="C24:D26" si="8">$E18*C$21*L18/($B$21*$K18+$C$21*$L18+$D$21*$M18)</f>
        <v>224.96871993744909</v>
      </c>
      <c r="D24">
        <f t="shared" si="8"/>
        <v>114.16354152397898</v>
      </c>
      <c r="E24">
        <f>SUM(B24:D24)</f>
        <v>570</v>
      </c>
      <c r="G24" t="s">
        <v>3</v>
      </c>
      <c r="H24">
        <f>B24+D26</f>
        <v>450.78097574628282</v>
      </c>
      <c r="I24">
        <f>I18*(H18/H24)</f>
        <v>0.86516517107746627</v>
      </c>
      <c r="K24">
        <f>I24</f>
        <v>0.86516517107746627</v>
      </c>
      <c r="L24">
        <f>I26</f>
        <v>1.0159763017971131</v>
      </c>
      <c r="M24">
        <f>I27</f>
        <v>1.0660903584544241</v>
      </c>
    </row>
    <row r="25" spans="1:13" x14ac:dyDescent="0.45">
      <c r="B25">
        <f t="shared" ref="B25:B26" si="9">$E19*B$21*K19/($B$21*$K19+$C$21*$L19+$D$21*$M19)</f>
        <v>198.4843860618283</v>
      </c>
      <c r="C25">
        <f>$E19*C$21*L19/($B$21*$K19+$C$21*$L19+$D$21*$M19)</f>
        <v>189.73343720746863</v>
      </c>
      <c r="D25">
        <f t="shared" si="8"/>
        <v>91.782176730703185</v>
      </c>
      <c r="E25">
        <f>SUM(B25:D25)</f>
        <v>480.00000000000011</v>
      </c>
      <c r="H25">
        <f>B25+C25</f>
        <v>388.2178232692969</v>
      </c>
      <c r="I25">
        <f t="shared" ref="I25:I27" si="10">I19*(H19/H25)</f>
        <v>1.0303493967162092</v>
      </c>
      <c r="K25">
        <f>I25</f>
        <v>1.0303493967162092</v>
      </c>
      <c r="L25">
        <f>I25</f>
        <v>1.0303493967162092</v>
      </c>
      <c r="M25">
        <f>I26</f>
        <v>1.0159763017971131</v>
      </c>
    </row>
    <row r="26" spans="1:13" x14ac:dyDescent="0.45">
      <c r="B26">
        <f t="shared" si="9"/>
        <v>460.82629544017345</v>
      </c>
      <c r="C26">
        <f t="shared" si="8"/>
        <v>439.2604673521156</v>
      </c>
      <c r="D26">
        <f t="shared" si="8"/>
        <v>219.91323720771092</v>
      </c>
      <c r="E26">
        <f>SUM(B26:D26)</f>
        <v>1120</v>
      </c>
      <c r="H26">
        <f>B26+C24+D25</f>
        <v>777.57719210832579</v>
      </c>
      <c r="I26">
        <f t="shared" si="10"/>
        <v>1.0159763017971131</v>
      </c>
      <c r="K26">
        <f>I26</f>
        <v>1.0159763017971131</v>
      </c>
      <c r="L26">
        <f>I27</f>
        <v>1.0660903584544241</v>
      </c>
      <c r="M26">
        <f>I24</f>
        <v>0.86516517107746627</v>
      </c>
    </row>
    <row r="27" spans="1:13" x14ac:dyDescent="0.45">
      <c r="A27" t="s">
        <v>6</v>
      </c>
      <c r="B27">
        <f>SUM(B24:B26)</f>
        <v>890.17842004057366</v>
      </c>
      <c r="C27">
        <f>SUM(C24:C26)</f>
        <v>853.96262449703329</v>
      </c>
      <c r="D27">
        <f>SUM(D24:D26)</f>
        <v>425.85895546239306</v>
      </c>
      <c r="E27">
        <f>SUM(E24:E26)</f>
        <v>2170</v>
      </c>
      <c r="H27">
        <f>C26+D24</f>
        <v>553.4240088760946</v>
      </c>
      <c r="I27">
        <f t="shared" si="10"/>
        <v>1.0660903584544241</v>
      </c>
    </row>
    <row r="28" spans="1:13" x14ac:dyDescent="0.45">
      <c r="A28" t="s">
        <v>7</v>
      </c>
      <c r="B28">
        <f>B27/B21-1</f>
        <v>1.9144749734489874E-3</v>
      </c>
      <c r="C28">
        <f t="shared" ref="C28" si="11">C27/C21-1</f>
        <v>5.4834494650313204E-3</v>
      </c>
      <c r="D28">
        <f t="shared" ref="D28" si="12">D27/D21-1</f>
        <v>-1.4710413859894356E-2</v>
      </c>
    </row>
    <row r="30" spans="1:13" x14ac:dyDescent="0.45">
      <c r="A30" t="s">
        <v>5</v>
      </c>
      <c r="B30">
        <f>$E24*B$27*K24/($B$27*$K24+$C$27*$L24+$D$27*$M24)</f>
        <v>209.86442484933659</v>
      </c>
      <c r="C30">
        <f t="shared" ref="C30:D32" si="13">$E24*C$27*L24/($B$27*$K24+$C$27*$L24+$D$27*$M24)</f>
        <v>236.42052483060854</v>
      </c>
      <c r="D30">
        <f t="shared" si="13"/>
        <v>123.71505032005487</v>
      </c>
      <c r="E30">
        <f>SUM(B30:D30)</f>
        <v>570</v>
      </c>
    </row>
    <row r="31" spans="1:13" x14ac:dyDescent="0.45">
      <c r="B31">
        <f>$E25*B$27*K25/($B$27*$K25+$C$27*$L25+$D$27*$M25)</f>
        <v>197.44635705704653</v>
      </c>
      <c r="C31">
        <f>$E25*C$27*L25/($B$27*$K25+$C$27*$L25+$D$27*$M25)</f>
        <v>189.41349899509876</v>
      </c>
      <c r="D31">
        <f t="shared" si="13"/>
        <v>93.140143947854824</v>
      </c>
      <c r="E31">
        <f>SUM(B31:D31)</f>
        <v>480.00000000000011</v>
      </c>
    </row>
    <row r="32" spans="1:13" x14ac:dyDescent="0.45">
      <c r="B32">
        <f t="shared" ref="B32" si="14">$E26*B$27*K26/($B$27*$K26+$C$27*$L26+$D$27*$M26)</f>
        <v>463.95644861816066</v>
      </c>
      <c r="C32">
        <f t="shared" si="13"/>
        <v>467.03502852197119</v>
      </c>
      <c r="D32">
        <f t="shared" si="13"/>
        <v>189.00852285986801</v>
      </c>
      <c r="E32">
        <f>SUM(B32:D32)</f>
        <v>1119.9999999999998</v>
      </c>
    </row>
    <row r="33" spans="1:5" x14ac:dyDescent="0.45">
      <c r="A33" t="s">
        <v>6</v>
      </c>
      <c r="B33">
        <f>SUM(B30:B32)</f>
        <v>871.26723052454372</v>
      </c>
      <c r="C33">
        <f>SUM(C30:C32)</f>
        <v>892.86905234767846</v>
      </c>
      <c r="D33">
        <f>SUM(D30:D32)</f>
        <v>405.8637171277777</v>
      </c>
      <c r="E33">
        <f>SUM(E30:E32)</f>
        <v>2170</v>
      </c>
    </row>
    <row r="34" spans="1:5" x14ac:dyDescent="0.45">
      <c r="A34" t="s">
        <v>7</v>
      </c>
      <c r="B34">
        <f>B33/B27-1</f>
        <v>-2.1244268666014143E-2</v>
      </c>
      <c r="C34">
        <f t="shared" ref="C34" si="15">C33/C27-1</f>
        <v>4.555987198334388E-2</v>
      </c>
      <c r="D34">
        <f t="shared" ref="D34" si="16">D33/D27-1</f>
        <v>-4.6952724788667966E-2</v>
      </c>
    </row>
    <row r="41" spans="1:5" x14ac:dyDescent="0.45">
      <c r="B41" s="4"/>
      <c r="C41" s="4"/>
      <c r="D41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ACD8-D413-4542-8F6E-113B8B4A6803}">
  <dimension ref="A1:U21"/>
  <sheetViews>
    <sheetView tabSelected="1" zoomScale="76" workbookViewId="0">
      <selection activeCell="B10" sqref="B10"/>
    </sheetView>
  </sheetViews>
  <sheetFormatPr defaultRowHeight="16.149999999999999" x14ac:dyDescent="0.45"/>
  <sheetData>
    <row r="1" spans="1:21" x14ac:dyDescent="0.45">
      <c r="O1" t="s">
        <v>15</v>
      </c>
      <c r="P1" t="s">
        <v>16</v>
      </c>
    </row>
    <row r="2" spans="1:21" x14ac:dyDescent="0.45">
      <c r="A2" t="s">
        <v>11</v>
      </c>
      <c r="B2">
        <v>209.86442484933659</v>
      </c>
      <c r="C2">
        <v>236.42052483060854</v>
      </c>
      <c r="D2">
        <v>123.71505032005487</v>
      </c>
      <c r="E2">
        <v>570</v>
      </c>
      <c r="F2">
        <v>570</v>
      </c>
      <c r="H2">
        <f>B6/B5</f>
        <v>1.0559332059879227</v>
      </c>
      <c r="I2">
        <v>0</v>
      </c>
      <c r="J2">
        <v>0</v>
      </c>
      <c r="L2" cm="1">
        <f t="array" ref="L2:N4">MMULT(B2:D4,H2:J4)</f>
        <v>221.60281495397146</v>
      </c>
      <c r="M2">
        <v>209.1820901677446</v>
      </c>
      <c r="N2">
        <v>140.21682832345584</v>
      </c>
      <c r="O2">
        <f>SUM(L2:N2)</f>
        <v>571.00173344517191</v>
      </c>
      <c r="P2">
        <v>570</v>
      </c>
      <c r="Q2">
        <f>O2/P2-1</f>
        <v>1.7574270967928296E-3</v>
      </c>
      <c r="S2">
        <f>P2/O2</f>
        <v>0.99824565603482862</v>
      </c>
      <c r="T2">
        <v>0</v>
      </c>
      <c r="U2">
        <v>0</v>
      </c>
    </row>
    <row r="3" spans="1:21" x14ac:dyDescent="0.45">
      <c r="B3">
        <v>197.44635705704653</v>
      </c>
      <c r="C3">
        <v>189.41349899509876</v>
      </c>
      <c r="D3">
        <v>93.140143947854824</v>
      </c>
      <c r="E3">
        <v>480.00000000000011</v>
      </c>
      <c r="F3">
        <v>480</v>
      </c>
      <c r="H3">
        <v>0</v>
      </c>
      <c r="I3">
        <f>C6/C5</f>
        <v>0.8847881981381277</v>
      </c>
      <c r="J3">
        <v>0</v>
      </c>
      <c r="L3">
        <v>208.49016481788325</v>
      </c>
      <c r="M3">
        <v>167.5908284789115</v>
      </c>
      <c r="N3">
        <v>105.56367669230343</v>
      </c>
      <c r="O3">
        <f t="shared" ref="O3:O4" si="0">SUM(L3:N3)</f>
        <v>481.64466998909819</v>
      </c>
      <c r="P3">
        <v>480</v>
      </c>
      <c r="Q3">
        <f t="shared" ref="Q3:Q4" si="1">O3/P3-1</f>
        <v>3.4263958106213188E-3</v>
      </c>
      <c r="S3">
        <v>0</v>
      </c>
      <c r="T3">
        <f>P3/O3</f>
        <v>0.99658530428845937</v>
      </c>
      <c r="U3">
        <v>0</v>
      </c>
    </row>
    <row r="4" spans="1:21" x14ac:dyDescent="0.45">
      <c r="B4">
        <v>463.95644861816066</v>
      </c>
      <c r="C4">
        <v>467.03502852197119</v>
      </c>
      <c r="D4">
        <v>189.00852285986801</v>
      </c>
      <c r="E4">
        <v>1119.9999999999998</v>
      </c>
      <c r="F4">
        <v>1120</v>
      </c>
      <c r="H4">
        <v>0</v>
      </c>
      <c r="I4">
        <v>0</v>
      </c>
      <c r="J4">
        <f>D6/D5</f>
        <v>1.1333853719552336</v>
      </c>
      <c r="L4">
        <v>489.90702022814531</v>
      </c>
      <c r="M4">
        <v>413.22708135334398</v>
      </c>
      <c r="N4">
        <v>214.21949498424078</v>
      </c>
      <c r="O4">
        <f t="shared" si="0"/>
        <v>1117.3535965657302</v>
      </c>
      <c r="P4">
        <v>1120</v>
      </c>
      <c r="Q4">
        <f t="shared" si="1"/>
        <v>-2.3628602091694262E-3</v>
      </c>
      <c r="S4">
        <v>0</v>
      </c>
      <c r="T4">
        <v>0</v>
      </c>
      <c r="U4">
        <f>P4/O4</f>
        <v>1.002368456540887</v>
      </c>
    </row>
    <row r="5" spans="1:21" x14ac:dyDescent="0.45">
      <c r="A5" t="s">
        <v>12</v>
      </c>
      <c r="B5">
        <v>871.26723052454372</v>
      </c>
      <c r="C5">
        <v>892.86905234767846</v>
      </c>
      <c r="D5">
        <v>405.8637171277777</v>
      </c>
      <c r="E5">
        <v>2170</v>
      </c>
      <c r="L5">
        <f>SUM(L2:L4)</f>
        <v>920</v>
      </c>
      <c r="M5">
        <f>SUM(M2:M4)</f>
        <v>790</v>
      </c>
      <c r="N5">
        <f>SUM(N2:N4)</f>
        <v>460.00000000000006</v>
      </c>
      <c r="O5">
        <f>SUM(O2:O4)</f>
        <v>2170</v>
      </c>
    </row>
    <row r="6" spans="1:21" x14ac:dyDescent="0.45">
      <c r="A6" t="s">
        <v>14</v>
      </c>
      <c r="B6">
        <v>920</v>
      </c>
      <c r="C6">
        <v>790</v>
      </c>
      <c r="D6">
        <v>460</v>
      </c>
      <c r="L6">
        <v>920</v>
      </c>
      <c r="M6">
        <v>790</v>
      </c>
      <c r="N6">
        <v>460</v>
      </c>
    </row>
    <row r="7" spans="1:21" x14ac:dyDescent="0.45">
      <c r="B7">
        <f>B5/B6-1</f>
        <v>-5.2970401603756878E-2</v>
      </c>
      <c r="C7">
        <f t="shared" ref="C7:D7" si="2">C5/C6-1</f>
        <v>0.1302139903135171</v>
      </c>
      <c r="D7">
        <f t="shared" si="2"/>
        <v>-0.11768757146135278</v>
      </c>
      <c r="L7">
        <f>L5/L6-1</f>
        <v>0</v>
      </c>
      <c r="M7">
        <f t="shared" ref="M7" si="3">M5/M6-1</f>
        <v>0</v>
      </c>
      <c r="N7">
        <f t="shared" ref="N7" si="4">N5/N6-1</f>
        <v>0</v>
      </c>
    </row>
    <row r="9" spans="1:21" x14ac:dyDescent="0.45">
      <c r="A9" t="s">
        <v>11</v>
      </c>
      <c r="B9" cm="1">
        <f t="array" ref="B9:D11">MMULT(L2:N4,S2:U4)</f>
        <v>221.21404739289198</v>
      </c>
      <c r="C9">
        <v>208.46779698151769</v>
      </c>
      <c r="D9">
        <v>140.54892578764097</v>
      </c>
      <c r="E9">
        <f>SUM(B9:D9)</f>
        <v>570.2307701620507</v>
      </c>
      <c r="F9">
        <v>570</v>
      </c>
      <c r="H9">
        <f>B13/B12</f>
        <v>1.0017574270967928</v>
      </c>
      <c r="I9">
        <v>0</v>
      </c>
      <c r="J9">
        <v>0</v>
      </c>
      <c r="L9" cm="1">
        <f t="array" ref="L9:N11">MMULT(B9:D11,H9:J11)</f>
        <v>221.60281495397146</v>
      </c>
      <c r="M9">
        <v>209.18209016774458</v>
      </c>
      <c r="N9">
        <v>140.21682832345584</v>
      </c>
      <c r="O9">
        <f>SUM(L9:N9)</f>
        <v>571.00173344517191</v>
      </c>
      <c r="P9">
        <v>570</v>
      </c>
      <c r="Q9">
        <f>O9/P9-1</f>
        <v>1.7574270967928296E-3</v>
      </c>
      <c r="S9">
        <f>P9/O9</f>
        <v>0.99824565603482862</v>
      </c>
      <c r="T9">
        <v>0</v>
      </c>
      <c r="U9">
        <v>0</v>
      </c>
    </row>
    <row r="10" spans="1:21" x14ac:dyDescent="0.45">
      <c r="B10">
        <v>208.12440135543741</v>
      </c>
      <c r="C10">
        <v>167.01855679561103</v>
      </c>
      <c r="D10">
        <v>105.8136996728454</v>
      </c>
      <c r="E10">
        <f t="shared" ref="E10:E11" si="5">SUM(B10:D10)</f>
        <v>480.95665782389386</v>
      </c>
      <c r="F10">
        <v>480</v>
      </c>
      <c r="H10">
        <v>0</v>
      </c>
      <c r="I10">
        <f>C13/C12</f>
        <v>1.0034263958106211</v>
      </c>
      <c r="J10">
        <v>0</v>
      </c>
      <c r="L10">
        <v>208.49016481788325</v>
      </c>
      <c r="M10">
        <v>167.5908284789115</v>
      </c>
      <c r="N10">
        <v>105.56367669230342</v>
      </c>
      <c r="O10">
        <f t="shared" ref="O10:O11" si="6">SUM(L10:N10)</f>
        <v>481.64466998909819</v>
      </c>
      <c r="P10">
        <v>480</v>
      </c>
      <c r="Q10">
        <f t="shared" ref="Q10:Q11" si="7">O10/P10-1</f>
        <v>3.4263958106213188E-3</v>
      </c>
      <c r="S10">
        <v>0</v>
      </c>
      <c r="T10">
        <f>P10/O10</f>
        <v>0.99658530428845937</v>
      </c>
      <c r="U10">
        <v>0</v>
      </c>
    </row>
    <row r="11" spans="1:21" x14ac:dyDescent="0.45">
      <c r="B11">
        <v>489.04755480371296</v>
      </c>
      <c r="C11">
        <v>411.81603661075428</v>
      </c>
      <c r="D11">
        <v>214.72686454832171</v>
      </c>
      <c r="E11">
        <f t="shared" si="5"/>
        <v>1115.5904559627888</v>
      </c>
      <c r="F11">
        <v>1120</v>
      </c>
      <c r="H11">
        <v>0</v>
      </c>
      <c r="I11">
        <v>0</v>
      </c>
      <c r="J11">
        <f>D13/D12</f>
        <v>0.99763713979083046</v>
      </c>
      <c r="L11">
        <v>489.90702022814526</v>
      </c>
      <c r="M11">
        <v>413.22708135334398</v>
      </c>
      <c r="N11">
        <v>214.21949498424075</v>
      </c>
      <c r="O11">
        <f t="shared" si="6"/>
        <v>1117.35359656573</v>
      </c>
      <c r="P11">
        <v>1120</v>
      </c>
      <c r="Q11">
        <f t="shared" si="7"/>
        <v>-2.3628602091696482E-3</v>
      </c>
      <c r="S11">
        <v>0</v>
      </c>
      <c r="T11">
        <v>0</v>
      </c>
      <c r="U11">
        <f>P11/O11</f>
        <v>1.0023684565408872</v>
      </c>
    </row>
    <row r="12" spans="1:21" x14ac:dyDescent="0.45">
      <c r="A12" t="s">
        <v>12</v>
      </c>
      <c r="B12">
        <f>SUM(B9:B11)</f>
        <v>918.38600355204233</v>
      </c>
      <c r="C12">
        <f>SUM(C9:C11)</f>
        <v>787.30239038788295</v>
      </c>
      <c r="D12">
        <f>SUM(D9:D11)</f>
        <v>461.08949000880807</v>
      </c>
      <c r="E12">
        <f>SUM(E9:E11)</f>
        <v>2166.7778839487337</v>
      </c>
      <c r="L12">
        <f>SUM(L9:L11)</f>
        <v>920</v>
      </c>
      <c r="M12">
        <f>SUM(M9:M11)</f>
        <v>790</v>
      </c>
      <c r="N12">
        <f>SUM(N9:N11)</f>
        <v>460</v>
      </c>
      <c r="O12">
        <f>SUM(O9:O11)</f>
        <v>2170</v>
      </c>
    </row>
    <row r="13" spans="1:21" x14ac:dyDescent="0.45">
      <c r="A13" t="s">
        <v>14</v>
      </c>
      <c r="B13">
        <v>920</v>
      </c>
      <c r="C13">
        <v>790</v>
      </c>
      <c r="D13">
        <v>460</v>
      </c>
      <c r="L13">
        <v>920</v>
      </c>
      <c r="M13">
        <v>790</v>
      </c>
      <c r="N13">
        <v>460</v>
      </c>
    </row>
    <row r="14" spans="1:21" x14ac:dyDescent="0.45">
      <c r="B14">
        <f>B12/B13-1</f>
        <v>-1.7543439651713788E-3</v>
      </c>
      <c r="C14">
        <f t="shared" ref="C14" si="8">C12/C13-1</f>
        <v>-3.4146957115405163E-3</v>
      </c>
      <c r="D14">
        <f t="shared" ref="D14" si="9">D12/D13-1</f>
        <v>2.3684565408870206E-3</v>
      </c>
      <c r="L14">
        <f>L12/L13-1</f>
        <v>0</v>
      </c>
      <c r="M14">
        <f t="shared" ref="M14" si="10">M12/M13-1</f>
        <v>0</v>
      </c>
      <c r="N14">
        <f t="shared" ref="N14" si="11">N12/N13-1</f>
        <v>0</v>
      </c>
    </row>
    <row r="16" spans="1:21" x14ac:dyDescent="0.45">
      <c r="A16" t="s">
        <v>11</v>
      </c>
      <c r="B16" cm="1">
        <f t="array" ref="B16:D18">MMULT(L9:N11,S9:U11)</f>
        <v>221.21404739289198</v>
      </c>
      <c r="C16">
        <v>208.46779698151767</v>
      </c>
      <c r="D16">
        <v>140.548925787641</v>
      </c>
      <c r="E16">
        <f>SUM(B16:D16)</f>
        <v>570.2307701620507</v>
      </c>
      <c r="F16">
        <v>570</v>
      </c>
      <c r="G16">
        <f>E16/F16-1</f>
        <v>4.0485993342231907E-4</v>
      </c>
    </row>
    <row r="17" spans="1:7" x14ac:dyDescent="0.45">
      <c r="B17">
        <v>208.12440135543741</v>
      </c>
      <c r="C17">
        <v>167.01855679561103</v>
      </c>
      <c r="D17">
        <v>105.81369967284542</v>
      </c>
      <c r="E17">
        <f t="shared" ref="E17:E18" si="12">SUM(B17:D17)</f>
        <v>480.95665782389386</v>
      </c>
      <c r="F17">
        <v>480</v>
      </c>
      <c r="G17">
        <f t="shared" ref="G17:G18" si="13">E17/F17-1</f>
        <v>1.9930371331122743E-3</v>
      </c>
    </row>
    <row r="18" spans="1:7" x14ac:dyDescent="0.45">
      <c r="B18">
        <v>489.0475548037129</v>
      </c>
      <c r="C18">
        <v>411.81603661075428</v>
      </c>
      <c r="D18">
        <v>214.72686454832174</v>
      </c>
      <c r="E18">
        <f t="shared" si="12"/>
        <v>1115.5904559627891</v>
      </c>
      <c r="F18">
        <v>1120</v>
      </c>
      <c r="G18">
        <f t="shared" si="13"/>
        <v>-3.9370928903669222E-3</v>
      </c>
    </row>
    <row r="19" spans="1:7" x14ac:dyDescent="0.45">
      <c r="A19" t="s">
        <v>12</v>
      </c>
      <c r="B19">
        <f>SUM(B16:B18)</f>
        <v>918.38600355204221</v>
      </c>
      <c r="C19">
        <f>SUM(C16:C18)</f>
        <v>787.30239038788295</v>
      </c>
      <c r="D19">
        <f>SUM(D16:D18)</f>
        <v>461.08949000880818</v>
      </c>
      <c r="E19">
        <f>SUM(E16:E18)</f>
        <v>2166.7778839487337</v>
      </c>
    </row>
    <row r="20" spans="1:7" x14ac:dyDescent="0.45">
      <c r="A20" t="s">
        <v>14</v>
      </c>
      <c r="B20">
        <v>920</v>
      </c>
      <c r="C20">
        <v>790</v>
      </c>
      <c r="D20">
        <v>460</v>
      </c>
    </row>
    <row r="21" spans="1:7" x14ac:dyDescent="0.45">
      <c r="B21">
        <f>B19/B20-1</f>
        <v>-1.7543439651714898E-3</v>
      </c>
      <c r="C21">
        <f t="shared" ref="C21" si="14">C19/C20-1</f>
        <v>-3.4146957115405163E-3</v>
      </c>
      <c r="D21">
        <f t="shared" ref="D21" si="15">D19/D20-1</f>
        <v>2.3684565408874647E-3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AF6E-6093-4624-92F7-3D71440DDCB1}">
  <dimension ref="A1:O18"/>
  <sheetViews>
    <sheetView zoomScale="105" workbookViewId="0">
      <selection activeCell="A19" sqref="A19"/>
    </sheetView>
  </sheetViews>
  <sheetFormatPr defaultRowHeight="16.149999999999999" x14ac:dyDescent="0.45"/>
  <sheetData>
    <row r="1" spans="1:15" x14ac:dyDescent="0.45">
      <c r="A1" t="s">
        <v>11</v>
      </c>
      <c r="B1">
        <v>221.21404739289198</v>
      </c>
      <c r="C1">
        <v>208.46779698151767</v>
      </c>
      <c r="D1">
        <v>140.548925787641</v>
      </c>
      <c r="E1">
        <f>SUM(B1:D1)</f>
        <v>570.2307701620507</v>
      </c>
      <c r="F1">
        <v>570</v>
      </c>
      <c r="G1">
        <f>E1/F1-1</f>
        <v>4.0485993342231907E-4</v>
      </c>
      <c r="I1">
        <v>180</v>
      </c>
      <c r="J1">
        <v>220</v>
      </c>
      <c r="K1">
        <v>170</v>
      </c>
      <c r="L1">
        <f>SUM(I1:K1)</f>
        <v>570</v>
      </c>
    </row>
    <row r="2" spans="1:15" x14ac:dyDescent="0.45">
      <c r="B2">
        <v>208.12440135543741</v>
      </c>
      <c r="C2">
        <v>167.01855679561103</v>
      </c>
      <c r="D2">
        <v>105.81369967284542</v>
      </c>
      <c r="E2">
        <f t="shared" ref="E2:E3" si="0">SUM(B2:D2)</f>
        <v>480.95665782389386</v>
      </c>
      <c r="F2">
        <v>480</v>
      </c>
      <c r="G2">
        <f t="shared" ref="G2:G3" si="1">E2/F2-1</f>
        <v>1.9930371331122743E-3</v>
      </c>
      <c r="I2">
        <v>250</v>
      </c>
      <c r="J2">
        <v>150</v>
      </c>
      <c r="K2">
        <v>80</v>
      </c>
      <c r="L2">
        <f>SUM(I2:K2)</f>
        <v>480</v>
      </c>
    </row>
    <row r="3" spans="1:15" x14ac:dyDescent="0.45">
      <c r="B3">
        <v>489.0475548037129</v>
      </c>
      <c r="C3">
        <v>411.81603661075428</v>
      </c>
      <c r="D3">
        <v>214.72686454832174</v>
      </c>
      <c r="E3">
        <f t="shared" si="0"/>
        <v>1115.5904559627891</v>
      </c>
      <c r="F3">
        <v>1120</v>
      </c>
      <c r="G3">
        <f t="shared" si="1"/>
        <v>-3.9370928903669222E-3</v>
      </c>
      <c r="I3">
        <v>490</v>
      </c>
      <c r="J3">
        <v>420</v>
      </c>
      <c r="K3">
        <v>210</v>
      </c>
      <c r="L3">
        <f>SUM(I3:K3)</f>
        <v>1120</v>
      </c>
    </row>
    <row r="4" spans="1:15" x14ac:dyDescent="0.45">
      <c r="A4" t="s">
        <v>12</v>
      </c>
      <c r="B4">
        <f>SUM(B1:B3)</f>
        <v>918.38600355204221</v>
      </c>
      <c r="C4">
        <f t="shared" ref="C4" si="2">SUM(C1:C3)</f>
        <v>787.30239038788295</v>
      </c>
      <c r="D4">
        <f t="shared" ref="D4" si="3">SUM(D1:D3)</f>
        <v>461.08949000880818</v>
      </c>
      <c r="E4">
        <f>SUM(E1:E3)</f>
        <v>2166.7778839487337</v>
      </c>
      <c r="I4">
        <f>SUM(I1:I3)</f>
        <v>920</v>
      </c>
      <c r="J4">
        <f>SUM(J1:J3)</f>
        <v>790</v>
      </c>
      <c r="K4">
        <f>SUM(K1:K3)</f>
        <v>460</v>
      </c>
      <c r="L4">
        <f>SUM(L1:L3)</f>
        <v>2170</v>
      </c>
    </row>
    <row r="5" spans="1:15" x14ac:dyDescent="0.45">
      <c r="A5" t="s">
        <v>13</v>
      </c>
      <c r="B5">
        <v>920</v>
      </c>
      <c r="C5">
        <v>790</v>
      </c>
      <c r="D5">
        <v>460</v>
      </c>
    </row>
    <row r="6" spans="1:15" x14ac:dyDescent="0.45">
      <c r="B6">
        <f>B4/B5-1</f>
        <v>-1.7543439651714898E-3</v>
      </c>
      <c r="C6">
        <f t="shared" ref="C6:D6" si="4">C4/C5-1</f>
        <v>-3.4146957115405163E-3</v>
      </c>
      <c r="D6">
        <f t="shared" si="4"/>
        <v>2.3684565408874647E-3</v>
      </c>
    </row>
    <row r="8" spans="1:15" x14ac:dyDescent="0.45">
      <c r="A8" t="s">
        <v>17</v>
      </c>
      <c r="E8" t="s">
        <v>18</v>
      </c>
      <c r="I8" t="s">
        <v>19</v>
      </c>
      <c r="M8" t="s">
        <v>20</v>
      </c>
    </row>
    <row r="9" spans="1:15" x14ac:dyDescent="0.45">
      <c r="A9">
        <f t="shared" ref="A9:C11" si="5">I1/B1</f>
        <v>0.81369154500530938</v>
      </c>
      <c r="B9">
        <f t="shared" si="5"/>
        <v>1.0553188702785821</v>
      </c>
      <c r="C9">
        <f t="shared" si="5"/>
        <v>1.2095432181164969</v>
      </c>
      <c r="E9">
        <f t="shared" ref="E9:G11" si="6">I1/$E1</f>
        <v>0.31566167491951863</v>
      </c>
      <c r="F9">
        <f t="shared" si="6"/>
        <v>0.38580871379052278</v>
      </c>
      <c r="G9">
        <f t="shared" si="6"/>
        <v>0.29812491520176759</v>
      </c>
      <c r="I9">
        <f t="shared" ref="I9:K11" si="7">A9*((1-E9)/(1-A9*E9))</f>
        <v>0.74929857383746878</v>
      </c>
      <c r="J9">
        <f t="shared" si="7"/>
        <v>1.093310253423432</v>
      </c>
      <c r="K9">
        <f t="shared" si="7"/>
        <v>1.3277159360135002</v>
      </c>
      <c r="M9">
        <v>0.86516517107746627</v>
      </c>
      <c r="N9">
        <v>1.0159763017971131</v>
      </c>
      <c r="O9">
        <v>1.0660903584544241</v>
      </c>
    </row>
    <row r="10" spans="1:15" x14ac:dyDescent="0.45">
      <c r="A10">
        <f t="shared" si="5"/>
        <v>1.2012046563105636</v>
      </c>
      <c r="B10">
        <f t="shared" si="5"/>
        <v>0.89810379683475838</v>
      </c>
      <c r="C10">
        <f t="shared" si="5"/>
        <v>0.75604576956806013</v>
      </c>
      <c r="E10">
        <f t="shared" si="6"/>
        <v>0.51979735789735027</v>
      </c>
      <c r="F10">
        <f t="shared" si="6"/>
        <v>0.31187841473841016</v>
      </c>
      <c r="G10">
        <f t="shared" si="6"/>
        <v>0.16633515452715208</v>
      </c>
      <c r="I10">
        <f t="shared" si="7"/>
        <v>1.5356644131379538</v>
      </c>
      <c r="J10">
        <f t="shared" si="7"/>
        <v>0.85845799653614963</v>
      </c>
      <c r="K10">
        <f t="shared" si="7"/>
        <v>0.72095375357130753</v>
      </c>
      <c r="M10">
        <v>1.0303493967162092</v>
      </c>
      <c r="N10">
        <v>1.0303493967162092</v>
      </c>
      <c r="O10">
        <v>1.0159763017971131</v>
      </c>
    </row>
    <row r="11" spans="1:15" x14ac:dyDescent="0.45">
      <c r="A11">
        <f t="shared" si="5"/>
        <v>1.0019475512901181</v>
      </c>
      <c r="B11">
        <f t="shared" si="5"/>
        <v>1.0198728623018174</v>
      </c>
      <c r="C11">
        <f t="shared" si="5"/>
        <v>0.97798661775151097</v>
      </c>
      <c r="E11">
        <f t="shared" si="6"/>
        <v>0.43922928650112453</v>
      </c>
      <c r="F11">
        <f t="shared" si="6"/>
        <v>0.37648224557239246</v>
      </c>
      <c r="G11">
        <f t="shared" si="6"/>
        <v>0.18824112278619623</v>
      </c>
      <c r="I11">
        <f t="shared" si="7"/>
        <v>1.0034782963033331</v>
      </c>
      <c r="J11">
        <f t="shared" si="7"/>
        <v>1.0322592561492014</v>
      </c>
      <c r="K11">
        <f t="shared" si="7"/>
        <v>0.97301959875683097</v>
      </c>
      <c r="M11">
        <v>1.0159763017971131</v>
      </c>
      <c r="N11">
        <v>1.0660903584544241</v>
      </c>
      <c r="O11">
        <v>0.86516517107746627</v>
      </c>
    </row>
    <row r="13" spans="1:15" x14ac:dyDescent="0.45">
      <c r="A13" t="s">
        <v>11</v>
      </c>
      <c r="B13">
        <f>$E1*(B$4*M9*I9)/($B$4*$M9*$I9+$C$4*$J9*$N9+$D$4*$K9*$O9)</f>
        <v>159.94673022679805</v>
      </c>
      <c r="C13">
        <f t="shared" ref="C13:D15" si="8">$E1*(C$4*N9*J9)/($B$4*$M9*$I9+$C$4*$J9*$N9+$D$4*$K9*$O9)</f>
        <v>234.9442092192279</v>
      </c>
      <c r="D13">
        <f t="shared" si="8"/>
        <v>175.33983071602464</v>
      </c>
      <c r="E13">
        <f>SUM(B13:D13)</f>
        <v>570.23077016205059</v>
      </c>
      <c r="F13">
        <v>570</v>
      </c>
      <c r="G13">
        <f>E13/F13-1</f>
        <v>4.0485993342209703E-4</v>
      </c>
    </row>
    <row r="14" spans="1:15" x14ac:dyDescent="0.45">
      <c r="B14">
        <f t="shared" ref="B14:B15" si="9">$E2*(B$4*M10*I10)/($B$4*$M10*$I10+$C$4*$J10*$N10+$D$4*$K10*$O10)</f>
        <v>280.9912674243929</v>
      </c>
      <c r="C14">
        <f t="shared" si="8"/>
        <v>134.65790924026098</v>
      </c>
      <c r="D14">
        <f t="shared" si="8"/>
        <v>65.307481159239956</v>
      </c>
      <c r="E14">
        <f t="shared" ref="E14:E15" si="10">SUM(B14:D14)</f>
        <v>480.95665782389381</v>
      </c>
      <c r="F14">
        <v>480</v>
      </c>
      <c r="G14">
        <f t="shared" ref="G14:G15" si="11">E14/F14-1</f>
        <v>1.9930371331120522E-3</v>
      </c>
    </row>
    <row r="15" spans="1:15" x14ac:dyDescent="0.45">
      <c r="B15">
        <f t="shared" si="9"/>
        <v>476.7654174743912</v>
      </c>
      <c r="C15">
        <f t="shared" si="8"/>
        <v>441.17642740971968</v>
      </c>
      <c r="D15">
        <f t="shared" si="8"/>
        <v>197.64861107867816</v>
      </c>
      <c r="E15">
        <f t="shared" si="10"/>
        <v>1115.5904559627891</v>
      </c>
      <c r="F15">
        <v>1120</v>
      </c>
      <c r="G15">
        <f t="shared" si="11"/>
        <v>-3.9370928903669222E-3</v>
      </c>
    </row>
    <row r="16" spans="1:15" x14ac:dyDescent="0.45">
      <c r="A16" t="s">
        <v>12</v>
      </c>
      <c r="B16">
        <f>SUM(B13:B15)</f>
        <v>917.70341512558207</v>
      </c>
      <c r="C16">
        <f t="shared" ref="C16:D16" si="12">SUM(C13:C15)</f>
        <v>810.77854586920853</v>
      </c>
      <c r="D16">
        <f t="shared" si="12"/>
        <v>438.29592295394275</v>
      </c>
      <c r="E16">
        <f>SUM(E13:E15)</f>
        <v>2166.7778839487337</v>
      </c>
    </row>
    <row r="17" spans="1:4" x14ac:dyDescent="0.45">
      <c r="A17" t="s">
        <v>13</v>
      </c>
      <c r="B17">
        <v>920</v>
      </c>
      <c r="C17">
        <v>790</v>
      </c>
      <c r="D17">
        <v>460</v>
      </c>
    </row>
    <row r="18" spans="1:4" x14ac:dyDescent="0.45">
      <c r="B18">
        <f>B16/B17-1</f>
        <v>-2.4962879069759802E-3</v>
      </c>
      <c r="C18">
        <f t="shared" ref="C18" si="13">C16/C17-1</f>
        <v>2.6301956796466408E-2</v>
      </c>
      <c r="D18">
        <f t="shared" ref="D18" si="14">D16/D17-1</f>
        <v>-4.7182776187080999E-2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平均成長因素法</vt:lpstr>
      <vt:lpstr>Detroit</vt:lpstr>
      <vt:lpstr>GM_fij</vt:lpstr>
      <vt:lpstr>GM_fij_hw</vt:lpstr>
      <vt:lpstr>GM_fij_3</vt:lpstr>
      <vt:lpstr>GM_rc_adj</vt:lpstr>
      <vt:lpstr>GM_K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廖盈榕</dc:creator>
  <cp:lastModifiedBy>廖盈榕</cp:lastModifiedBy>
  <dcterms:created xsi:type="dcterms:W3CDTF">2023-09-19T06:57:20Z</dcterms:created>
  <dcterms:modified xsi:type="dcterms:W3CDTF">2023-10-05T08:40:44Z</dcterms:modified>
</cp:coreProperties>
</file>