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Ahna\Doctorat\Travaux\Article LLM\"/>
    </mc:Choice>
  </mc:AlternateContent>
  <xr:revisionPtr revIDLastSave="0" documentId="13_ncr:1_{43FA909E-FA5E-4082-B630-FF8E9510FB75}" xr6:coauthVersionLast="47" xr6:coauthVersionMax="47" xr10:uidLastSave="{00000000-0000-0000-0000-000000000000}"/>
  <bookViews>
    <workbookView xWindow="-108" yWindow="-108" windowWidth="23256" windowHeight="12456" xr2:uid="{2920EEA5-ACD5-4FBC-99E3-0DA686756C08}"/>
  </bookViews>
  <sheets>
    <sheet name="Reliability rate" sheetId="1" r:id="rId1"/>
    <sheet name="Reliability rate (Figure)" sheetId="2" r:id="rId2"/>
    <sheet name="Themes (accuracy+reliability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8" i="2" s="1"/>
  <c r="P36" i="1"/>
  <c r="Q36" i="1" s="1"/>
  <c r="P35" i="1"/>
  <c r="P34" i="1"/>
  <c r="Q34" i="1" s="1"/>
  <c r="P33" i="1"/>
  <c r="Q33" i="1" s="1"/>
  <c r="P29" i="1"/>
  <c r="Q29" i="1" s="1"/>
  <c r="P28" i="1"/>
  <c r="Q28" i="1" s="1"/>
  <c r="P27" i="1"/>
  <c r="Q27" i="1" s="1"/>
  <c r="P26" i="1"/>
  <c r="P22" i="1"/>
  <c r="Q22" i="1" s="1"/>
  <c r="P21" i="1"/>
  <c r="Q21" i="1" s="1"/>
  <c r="P20" i="1"/>
  <c r="Q20" i="1" s="1"/>
  <c r="P19" i="1"/>
  <c r="Q19" i="1" s="1"/>
  <c r="P15" i="1"/>
  <c r="Q15" i="1" s="1"/>
  <c r="P14" i="1"/>
  <c r="Q14" i="1" s="1"/>
  <c r="P13" i="1"/>
  <c r="P12" i="1"/>
  <c r="Q12" i="1" s="1"/>
  <c r="P8" i="1"/>
  <c r="Q8" i="1" s="1"/>
  <c r="P7" i="1"/>
  <c r="Q7" i="1" s="1"/>
  <c r="P6" i="1"/>
  <c r="P5" i="1"/>
  <c r="Q5" i="1" s="1"/>
  <c r="H43" i="1"/>
  <c r="H42" i="1"/>
  <c r="H41" i="1"/>
  <c r="H40" i="1"/>
  <c r="B43" i="1"/>
  <c r="B42" i="1"/>
  <c r="B41" i="1"/>
  <c r="B40" i="1"/>
  <c r="D43" i="1"/>
  <c r="D42" i="1"/>
  <c r="D41" i="1"/>
  <c r="D40" i="1"/>
  <c r="P40" i="1" s="1"/>
  <c r="J43" i="1"/>
  <c r="J42" i="1"/>
  <c r="J41" i="1"/>
  <c r="J40" i="1"/>
  <c r="L43" i="1"/>
  <c r="L42" i="1"/>
  <c r="L41" i="1"/>
  <c r="L40" i="1"/>
  <c r="K43" i="1"/>
  <c r="K42" i="1"/>
  <c r="K41" i="1"/>
  <c r="K40" i="1"/>
  <c r="F43" i="1"/>
  <c r="F42" i="1"/>
  <c r="F41" i="1"/>
  <c r="F40" i="1"/>
  <c r="I43" i="1"/>
  <c r="I42" i="1"/>
  <c r="I41" i="1"/>
  <c r="I40" i="1"/>
  <c r="E43" i="1"/>
  <c r="E42" i="1"/>
  <c r="E41" i="1"/>
  <c r="E40" i="1"/>
  <c r="C43" i="1"/>
  <c r="C42" i="1"/>
  <c r="C41" i="1"/>
  <c r="C40" i="1"/>
  <c r="M43" i="1"/>
  <c r="M42" i="1"/>
  <c r="M41" i="1"/>
  <c r="M40" i="1"/>
  <c r="G43" i="1"/>
  <c r="G42" i="1"/>
  <c r="G41" i="1"/>
  <c r="G40" i="1"/>
  <c r="O43" i="1"/>
  <c r="O42" i="1"/>
  <c r="O41" i="1"/>
  <c r="O40" i="1"/>
  <c r="N43" i="1"/>
  <c r="N42" i="1"/>
  <c r="N41" i="1"/>
  <c r="N40" i="1"/>
  <c r="Q35" i="1"/>
  <c r="H32" i="1"/>
  <c r="H37" i="1" s="1"/>
  <c r="B32" i="1"/>
  <c r="B37" i="1" s="1"/>
  <c r="D32" i="1"/>
  <c r="D37" i="1" s="1"/>
  <c r="J32" i="1"/>
  <c r="J37" i="1" s="1"/>
  <c r="L32" i="1"/>
  <c r="L37" i="1" s="1"/>
  <c r="K32" i="1"/>
  <c r="K37" i="1" s="1"/>
  <c r="F32" i="1"/>
  <c r="F37" i="1" s="1"/>
  <c r="I32" i="1"/>
  <c r="I37" i="1" s="1"/>
  <c r="E32" i="1"/>
  <c r="E37" i="1" s="1"/>
  <c r="C32" i="1"/>
  <c r="C37" i="1" s="1"/>
  <c r="M32" i="1"/>
  <c r="M37" i="1" s="1"/>
  <c r="G32" i="1"/>
  <c r="G37" i="1" s="1"/>
  <c r="O32" i="1"/>
  <c r="O37" i="1" s="1"/>
  <c r="N32" i="1"/>
  <c r="N37" i="1" s="1"/>
  <c r="Q26" i="1"/>
  <c r="H25" i="1"/>
  <c r="H30" i="1" s="1"/>
  <c r="B25" i="1"/>
  <c r="B30" i="1" s="1"/>
  <c r="D25" i="1"/>
  <c r="D30" i="1" s="1"/>
  <c r="J25" i="1"/>
  <c r="J30" i="1" s="1"/>
  <c r="L25" i="1"/>
  <c r="L30" i="1" s="1"/>
  <c r="K25" i="1"/>
  <c r="K30" i="1" s="1"/>
  <c r="F25" i="1"/>
  <c r="F30" i="1" s="1"/>
  <c r="I25" i="1"/>
  <c r="I30" i="1" s="1"/>
  <c r="E25" i="1"/>
  <c r="E30" i="1" s="1"/>
  <c r="C25" i="1"/>
  <c r="C30" i="1" s="1"/>
  <c r="M25" i="1"/>
  <c r="M30" i="1" s="1"/>
  <c r="G25" i="1"/>
  <c r="G30" i="1" s="1"/>
  <c r="O25" i="1"/>
  <c r="O30" i="1" s="1"/>
  <c r="N25" i="1"/>
  <c r="N30" i="1" s="1"/>
  <c r="H18" i="1"/>
  <c r="H23" i="1" s="1"/>
  <c r="B18" i="1"/>
  <c r="B23" i="1" s="1"/>
  <c r="D18" i="1"/>
  <c r="D23" i="1" s="1"/>
  <c r="J18" i="1"/>
  <c r="J23" i="1" s="1"/>
  <c r="L18" i="1"/>
  <c r="L23" i="1" s="1"/>
  <c r="K18" i="1"/>
  <c r="K23" i="1" s="1"/>
  <c r="F18" i="1"/>
  <c r="F23" i="1" s="1"/>
  <c r="I18" i="1"/>
  <c r="I23" i="1" s="1"/>
  <c r="E18" i="1"/>
  <c r="E23" i="1" s="1"/>
  <c r="C18" i="1"/>
  <c r="C23" i="1" s="1"/>
  <c r="M18" i="1"/>
  <c r="M23" i="1" s="1"/>
  <c r="G18" i="1"/>
  <c r="G23" i="1" s="1"/>
  <c r="O18" i="1"/>
  <c r="O23" i="1" s="1"/>
  <c r="N18" i="1"/>
  <c r="N23" i="1" s="1"/>
  <c r="Q13" i="1"/>
  <c r="H11" i="1"/>
  <c r="H16" i="1" s="1"/>
  <c r="B11" i="1"/>
  <c r="B16" i="1" s="1"/>
  <c r="D11" i="1"/>
  <c r="D16" i="1" s="1"/>
  <c r="J11" i="1"/>
  <c r="J16" i="1" s="1"/>
  <c r="L11" i="1"/>
  <c r="L16" i="1" s="1"/>
  <c r="K11" i="1"/>
  <c r="K16" i="1" s="1"/>
  <c r="F11" i="1"/>
  <c r="F16" i="1" s="1"/>
  <c r="I11" i="1"/>
  <c r="I16" i="1" s="1"/>
  <c r="E11" i="1"/>
  <c r="E16" i="1" s="1"/>
  <c r="C11" i="1"/>
  <c r="C16" i="1" s="1"/>
  <c r="M11" i="1"/>
  <c r="M16" i="1" s="1"/>
  <c r="G11" i="1"/>
  <c r="G16" i="1" s="1"/>
  <c r="O11" i="1"/>
  <c r="O16" i="1" s="1"/>
  <c r="N11" i="1"/>
  <c r="N16" i="1" s="1"/>
  <c r="H4" i="1"/>
  <c r="H9" i="1" s="1"/>
  <c r="B4" i="1"/>
  <c r="B9" i="1" s="1"/>
  <c r="D4" i="1"/>
  <c r="D9" i="1" s="1"/>
  <c r="J4" i="1"/>
  <c r="J9" i="1" s="1"/>
  <c r="L4" i="1"/>
  <c r="L9" i="1" s="1"/>
  <c r="K4" i="1"/>
  <c r="K9" i="1" s="1"/>
  <c r="F4" i="1"/>
  <c r="F9" i="1" s="1"/>
  <c r="I4" i="1"/>
  <c r="I9" i="1" s="1"/>
  <c r="E4" i="1"/>
  <c r="E9" i="1" s="1"/>
  <c r="C4" i="1"/>
  <c r="C9" i="1" s="1"/>
  <c r="M4" i="1"/>
  <c r="M9" i="1" s="1"/>
  <c r="G4" i="1"/>
  <c r="G9" i="1" s="1"/>
  <c r="O4" i="1"/>
  <c r="O9" i="1" s="1"/>
  <c r="N4" i="1"/>
  <c r="N9" i="1" s="1"/>
  <c r="Q6" i="1"/>
  <c r="P42" i="1" l="1"/>
  <c r="Q42" i="1" s="1"/>
  <c r="P43" i="1"/>
  <c r="Q43" i="1" s="1"/>
  <c r="P41" i="1"/>
  <c r="Q41" i="1" s="1"/>
  <c r="P4" i="1"/>
  <c r="P9" i="1" s="1"/>
  <c r="D45" i="1"/>
  <c r="N39" i="1"/>
  <c r="O45" i="1"/>
  <c r="C45" i="1"/>
  <c r="F45" i="1"/>
  <c r="J39" i="1"/>
  <c r="J44" i="1" s="1"/>
  <c r="H45" i="1"/>
  <c r="O39" i="1"/>
  <c r="O44" i="1" s="1"/>
  <c r="H39" i="1"/>
  <c r="H44" i="1" s="1"/>
  <c r="G45" i="1"/>
  <c r="K45" i="1"/>
  <c r="D39" i="1"/>
  <c r="D44" i="1" s="1"/>
  <c r="M45" i="1"/>
  <c r="I39" i="1"/>
  <c r="I44" i="1" s="1"/>
  <c r="L39" i="1"/>
  <c r="L44" i="1" s="1"/>
  <c r="B39" i="1"/>
  <c r="J45" i="1"/>
  <c r="M39" i="1"/>
  <c r="M44" i="1" s="1"/>
  <c r="G39" i="1"/>
  <c r="G44" i="1" s="1"/>
  <c r="C39" i="1"/>
  <c r="C44" i="1" s="1"/>
  <c r="B45" i="1"/>
  <c r="F39" i="1"/>
  <c r="F44" i="1" s="1"/>
  <c r="N45" i="1"/>
  <c r="K39" i="1"/>
  <c r="K44" i="1" s="1"/>
  <c r="L45" i="1"/>
  <c r="E39" i="1"/>
  <c r="E44" i="1" s="1"/>
  <c r="N44" i="1"/>
  <c r="E45" i="1"/>
  <c r="I45" i="1"/>
  <c r="P32" i="1"/>
  <c r="P37" i="1" s="1"/>
  <c r="P25" i="1"/>
  <c r="P30" i="1" s="1"/>
  <c r="P18" i="1"/>
  <c r="P23" i="1" s="1"/>
  <c r="P11" i="1"/>
  <c r="P16" i="1" s="1"/>
  <c r="P45" i="1" l="1"/>
  <c r="Q40" i="1"/>
  <c r="B44" i="1"/>
  <c r="P39" i="1"/>
  <c r="P44" i="1" s="1"/>
</calcChain>
</file>

<file path=xl/sharedStrings.xml><?xml version="1.0" encoding="utf-8"?>
<sst xmlns="http://schemas.openxmlformats.org/spreadsheetml/2006/main" count="94" uniqueCount="51">
  <si>
    <t>Vigogne</t>
  </si>
  <si>
    <t>TextCortex</t>
  </si>
  <si>
    <t>Bard</t>
  </si>
  <si>
    <t>GPT4All</t>
  </si>
  <si>
    <t>Koala</t>
  </si>
  <si>
    <t>Falcon</t>
  </si>
  <si>
    <t>Vicuna</t>
  </si>
  <si>
    <t>Gemini</t>
  </si>
  <si>
    <t>Copilot</t>
  </si>
  <si>
    <t>Vigostral</t>
  </si>
  <si>
    <t>Bataille de Poitiers (732)</t>
  </si>
  <si>
    <t>Bataille de Poitiers (1356)</t>
  </si>
  <si>
    <t>Troisième guerre de religion (1568-1570)</t>
  </si>
  <si>
    <t>Siège de La Rochelle (1627-1628)</t>
  </si>
  <si>
    <t>Artisanat durant l'époque moderne</t>
  </si>
  <si>
    <t>Guanaco</t>
  </si>
  <si>
    <t>GPT-4</t>
  </si>
  <si>
    <t>GPT-3.5</t>
  </si>
  <si>
    <t>Mixtral</t>
  </si>
  <si>
    <t>LLM</t>
  </si>
  <si>
    <t>Reliability rate</t>
  </si>
  <si>
    <t>Number of 100% correct answers</t>
  </si>
  <si>
    <t>Reliability</t>
  </si>
  <si>
    <t>Totals</t>
  </si>
  <si>
    <t>Reliability rate (100% correct answers for the same question)</t>
  </si>
  <si>
    <t>Reliability rate (62 questions)</t>
  </si>
  <si>
    <t>Weighted reliability rate (62 questions)</t>
  </si>
  <si>
    <t>Reliability rate (14 questions)</t>
  </si>
  <si>
    <t>Reliability rate (12 questions)</t>
  </si>
  <si>
    <t>Qualitative - Description (16 questions)</t>
  </si>
  <si>
    <t>Quantitative - Number/Interval (16 questions)</t>
  </si>
  <si>
    <t>Qualitative - Broad problem (5 questions)</t>
  </si>
  <si>
    <t>Qualitative - Metadata/Data List (25 questions)</t>
  </si>
  <si>
    <t>Qualitative - Metadata/Data List (1 question)</t>
  </si>
  <si>
    <t>Qualitative - Description (4 questions)</t>
  </si>
  <si>
    <t>Quantitative - Number/Interval (4 questions)</t>
  </si>
  <si>
    <t>Qualitative - Metadata/Data List (5 questions)</t>
  </si>
  <si>
    <t>Quantitative - Number/Interval (3 questions)</t>
  </si>
  <si>
    <t>Qualitative - Description (3 questions)</t>
  </si>
  <si>
    <t>Accuracy</t>
  </si>
  <si>
    <t>Battle of Poitiers (732)</t>
  </si>
  <si>
    <t>Battle of Poitiers (1356)</t>
  </si>
  <si>
    <t>Third War of Religion (1568-1570)</t>
  </si>
  <si>
    <t>Siege of La Rochelle (1627-1628)</t>
  </si>
  <si>
    <t>Craftsmanship in the Early Modern Era</t>
  </si>
  <si>
    <t>Historical theme</t>
  </si>
  <si>
    <t>Historical theme (English)</t>
  </si>
  <si>
    <t>Reliability and precision rate by historical theme</t>
  </si>
  <si>
    <t>Type of questions</t>
  </si>
  <si>
    <t>Reliabily</t>
  </si>
  <si>
    <t>Reliability rate by type of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</si>
</sst>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Roboto"/>
    </font>
    <font>
      <sz val="8"/>
      <color theme="1"/>
      <name val="Roboto"/>
    </font>
    <font>
      <b/>
      <sz val="9"/>
      <color theme="1"/>
      <name val="Roboto"/>
    </font>
    <font>
      <b/>
      <sz val="8"/>
      <color theme="1"/>
      <name val="Roboto"/>
    </font>
    <font>
      <b/>
      <sz val="10"/>
      <color theme="1"/>
      <name val="Roboto"/>
    </font>
    <font>
      <sz val="7"/>
      <color theme="1"/>
      <name val="Roboto"/>
    </font>
    <font>
      <b/>
      <sz val="7"/>
      <color theme="1"/>
      <name val="Roboto"/>
    </font>
    <font>
      <b/>
      <sz val="10"/>
      <color rgb="FFFF0000"/>
      <name val="Roboto"/>
    </font>
    <font>
      <b/>
      <sz val="9"/>
      <color rgb="FFFF0000"/>
      <name val="Roboto"/>
    </font>
    <font>
      <b/>
      <sz val="14"/>
      <color theme="1"/>
      <name val="Roboto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1"/>
      <color rgb="FFFF0000"/>
      <name val="Calibri"/>
      <family val="2"/>
      <scheme val="minor"/>
    </font>
    <font>
      <b/>
      <sz val="10"/>
      <color rgb="FF0070C0"/>
      <name val="Roboto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10" fontId="8" fillId="0" borderId="11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9" fillId="0" borderId="14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10" fontId="7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/>
    <xf numFmtId="10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0" fillId="0" borderId="20" xfId="0" applyBorder="1"/>
    <xf numFmtId="0" fontId="14" fillId="0" borderId="20" xfId="0" applyFont="1" applyBorder="1" applyAlignment="1">
      <alignment horizontal="center"/>
    </xf>
    <xf numFmtId="10" fontId="14" fillId="0" borderId="20" xfId="0" applyNumberFormat="1" applyFont="1" applyBorder="1" applyAlignment="1">
      <alignment horizontal="center"/>
    </xf>
    <xf numFmtId="10" fontId="15" fillId="0" borderId="22" xfId="0" applyNumberFormat="1" applyFont="1" applyBorder="1" applyAlignment="1">
      <alignment horizontal="center" vertical="center"/>
    </xf>
    <xf numFmtId="10" fontId="15" fillId="0" borderId="23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right" vertical="center"/>
    </xf>
    <xf numFmtId="0" fontId="0" fillId="0" borderId="0" xfId="0" applyAlignment="1"/>
    <xf numFmtId="0" fontId="16" fillId="0" borderId="18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10" fontId="3" fillId="0" borderId="18" xfId="0" applyNumberFormat="1" applyFont="1" applyBorder="1" applyAlignment="1">
      <alignment horizontal="center" vertical="center"/>
    </xf>
    <xf numFmtId="10" fontId="0" fillId="0" borderId="18" xfId="0" applyNumberFormat="1" applyBorder="1"/>
    <xf numFmtId="0" fontId="5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A08C"/>
      <color rgb="FF8395A7"/>
      <color rgb="FFB8C9A9"/>
      <color rgb="FFD8A7B1"/>
      <color rgb="FFF4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8558463221706E-2"/>
          <c:y val="6.7864271457085831E-2"/>
          <c:w val="0.53422700721635308"/>
          <c:h val="0.888223552894211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'Reliability rate (Figure)'!$I$4</c:f>
              <c:strCache>
                <c:ptCount val="1"/>
                <c:pt idx="0">
                  <c:v>Quantitative - Number/Interval (16 questions)</c:v>
                </c:pt>
              </c:strCache>
            </c:strRef>
          </c:tx>
          <c:spPr>
            <a:solidFill>
              <a:srgbClr val="B0A08C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0.00%" sourceLinked="0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Reliability rate</c:v>
              </c:pt>
            </c:strLit>
          </c:cat>
          <c:val>
            <c:numRef>
              <c:f>'Reliability rate (Figure)'!$J$4</c:f>
              <c:numCache>
                <c:formatCode>0.00%</c:formatCode>
                <c:ptCount val="1"/>
                <c:pt idx="0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6-40FC-84DE-CDEB864C6CF1}"/>
            </c:ext>
          </c:extLst>
        </c:ser>
        <c:ser>
          <c:idx val="0"/>
          <c:order val="1"/>
          <c:tx>
            <c:strRef>
              <c:f>'Reliability rate (Figure)'!$I$5</c:f>
              <c:strCache>
                <c:ptCount val="1"/>
                <c:pt idx="0">
                  <c:v>Qualitative - Broad problem (5 questions)</c:v>
                </c:pt>
              </c:strCache>
            </c:strRef>
          </c:tx>
          <c:spPr>
            <a:solidFill>
              <a:srgbClr val="8395A7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Reliability rate</c:v>
              </c:pt>
            </c:strLit>
          </c:cat>
          <c:val>
            <c:numRef>
              <c:f>'Reliability rate (Figure)'!$J$5</c:f>
              <c:numCache>
                <c:formatCode>0.00%</c:formatCode>
                <c:ptCount val="1"/>
                <c:pt idx="0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02-4976-BE63-C1B169EDB909}"/>
            </c:ext>
          </c:extLst>
        </c:ser>
        <c:ser>
          <c:idx val="2"/>
          <c:order val="2"/>
          <c:tx>
            <c:strRef>
              <c:f>'Reliability rate (Figure)'!$I$6</c:f>
              <c:strCache>
                <c:ptCount val="1"/>
                <c:pt idx="0">
                  <c:v>Qualitative - Description (16 questions)</c:v>
                </c:pt>
              </c:strCache>
            </c:strRef>
          </c:tx>
          <c:spPr>
            <a:solidFill>
              <a:srgbClr val="B8C9A9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Reliability rate</c:v>
              </c:pt>
            </c:strLit>
          </c:cat>
          <c:val>
            <c:numRef>
              <c:f>'Reliability rate (Figure)'!$J$6</c:f>
              <c:numCache>
                <c:formatCode>0.00%</c:formatCode>
                <c:ptCount val="1"/>
                <c:pt idx="0">
                  <c:v>0.16071428571428573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02-4976-BE63-C1B169EDB909}"/>
            </c:ext>
          </c:extLst>
        </c:ser>
        <c:ser>
          <c:idx val="3"/>
          <c:order val="3"/>
          <c:tx>
            <c:strRef>
              <c:f>'Reliability rate (Figure)'!$I$7</c:f>
              <c:strCache>
                <c:ptCount val="1"/>
                <c:pt idx="0">
                  <c:v>Qualitative - Metadata/Data List (25 questions)</c:v>
                </c:pt>
              </c:strCache>
            </c:strRef>
          </c:tx>
          <c:spPr>
            <a:solidFill>
              <a:srgbClr val="D8A7B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Reliability rate</c:v>
              </c:pt>
            </c:strLit>
          </c:cat>
          <c:val>
            <c:numRef>
              <c:f>'Reliability rate (Figure)'!$J$7</c:f>
              <c:numCache>
                <c:formatCode>0.00%</c:formatCode>
                <c:ptCount val="1"/>
                <c:pt idx="0">
                  <c:v>0.23714285714285716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02-4976-BE63-C1B169ED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5430544"/>
        <c:axId val="155436368"/>
      </c:barChart>
      <c:catAx>
        <c:axId val="15543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36368"/>
        <c:crosses val="autoZero"/>
        <c:auto val="1"/>
        <c:lblAlgn val="ctr"/>
        <c:lblOffset val="100"/>
        <c:noMultiLvlLbl val="0"/>
      </c:catAx>
      <c:valAx>
        <c:axId val="15543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731207289293855"/>
          <c:y val="4.790419161676647E-2"/>
          <c:w val="0.3712984054669704"/>
          <c:h val="0.2852575164631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 rate</c:v>
          </c:tx>
          <c:spPr>
            <a:solidFill>
              <a:srgbClr val="8395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8395A7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'Themes (accuracy+reliability)'!$C$3:$C$7</c:f>
              <c:strCache>
                <c:ptCount val="5"/>
                <c:pt idx="0">
                  <c:v>Battle of Poitiers (732)</c:v>
                </c:pt>
                <c:pt idx="1">
                  <c:v>Battle of Poitiers (1356)</c:v>
                </c:pt>
                <c:pt idx="2">
                  <c:v>Third War of Religion (1568-1570)</c:v>
                </c:pt>
                <c:pt idx="3">
                  <c:v>Siege of La Rochelle (1627-1628)</c:v>
                </c:pt>
                <c:pt idx="4">
                  <c:v>Craftsmanship in the Early Modern Era</c:v>
                </c:pt>
              </c:strCache>
            </c:strRef>
          </c:cat>
          <c:val>
            <c:numRef>
              <c:f>'Themes (accuracy+reliability)'!$D$3:$D$7</c:f>
              <c:numCache>
                <c:formatCode>0.00%</c:formatCode>
                <c:ptCount val="5"/>
                <c:pt idx="0">
                  <c:v>0.41</c:v>
                </c:pt>
                <c:pt idx="1">
                  <c:v>0.47120000000000001</c:v>
                </c:pt>
                <c:pt idx="2">
                  <c:v>0.37980000000000003</c:v>
                </c:pt>
                <c:pt idx="3">
                  <c:v>0.40870000000000001</c:v>
                </c:pt>
                <c:pt idx="4">
                  <c:v>0.23250000000000001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4DD-B91F-D34FF03A5530}"/>
            </c:ext>
          </c:extLst>
        </c:ser>
        <c:ser>
          <c:idx val="1"/>
          <c:order val="1"/>
          <c:tx>
            <c:v>Reliability rate</c:v>
          </c:tx>
          <c:spPr>
            <a:solidFill>
              <a:srgbClr val="D8A7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6350">
                      <a:noFill/>
                    </a:ln>
                    <a:solidFill>
                      <a:srgbClr val="D8A7B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'Themes (accuracy+reliability)'!$E$3:$E$7</c:f>
              <c:numCache>
                <c:formatCode>0.00%</c:formatCode>
                <c:ptCount val="5"/>
                <c:pt idx="0">
                  <c:v>0.16666666666666666</c:v>
                </c:pt>
                <c:pt idx="1">
                  <c:v>0.18452380952380953</c:v>
                </c:pt>
                <c:pt idx="2">
                  <c:v>0.15476190476190477</c:v>
                </c:pt>
                <c:pt idx="3">
                  <c:v>0.17857142857142858</c:v>
                </c:pt>
                <c:pt idx="4">
                  <c:v>0.10204081632653061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2-44DD-B91F-D34FF03A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818223"/>
        <c:axId val="1734821551"/>
      </c:barChart>
      <c:catAx>
        <c:axId val="17348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fr-FR"/>
          </a:p>
        </c:txPr>
        <c:crossAx val="1734821551"/>
        <c:crosses val="autoZero"/>
        <c:auto val="1"/>
        <c:lblAlgn val="ctr"/>
        <c:lblOffset val="100"/>
        <c:noMultiLvlLbl val="0"/>
      </c:catAx>
      <c:valAx>
        <c:axId val="1734821551"/>
        <c:scaling>
          <c:orientation val="minMax"/>
        </c:scaling>
        <c:delete val="1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348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179070</xdr:rowOff>
    </xdr:from>
    <xdr:to>
      <xdr:col>12</xdr:col>
      <xdr:colOff>7620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0913EC-6270-413F-BB8B-DF9B4ED1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171450</xdr:rowOff>
    </xdr:from>
    <xdr:to>
      <xdr:col>5</xdr:col>
      <xdr:colOff>0</xdr:colOff>
      <xdr:row>27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F08E85-03C7-4432-BD20-C181BB10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5A31-9717-4681-8583-060CFC6CE0C2}">
  <dimension ref="A1:Q47"/>
  <sheetViews>
    <sheetView tabSelected="1" topLeftCell="A16" workbookViewId="0">
      <selection activeCell="S37" sqref="S37"/>
    </sheetView>
  </sheetViews>
  <sheetFormatPr baseColWidth="10" defaultColWidth="11.5546875" defaultRowHeight="13.2" x14ac:dyDescent="0.3"/>
  <cols>
    <col min="1" max="1" width="37.44140625" style="4" bestFit="1" customWidth="1"/>
    <col min="2" max="8" width="10.6640625" style="4" customWidth="1"/>
    <col min="9" max="9" width="10.6640625" style="1" customWidth="1"/>
    <col min="10" max="15" width="10.6640625" style="2" customWidth="1"/>
    <col min="16" max="16" width="11.5546875" style="2"/>
    <col min="17" max="17" width="11.5546875" style="3"/>
    <col min="18" max="16384" width="11.5546875" style="2"/>
  </cols>
  <sheetData>
    <row r="1" spans="1:17" x14ac:dyDescent="0.3">
      <c r="I1" s="2"/>
    </row>
    <row r="2" spans="1:17" ht="18" customHeight="1" x14ac:dyDescent="0.3">
      <c r="B2" s="60" t="s">
        <v>24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15" x14ac:dyDescent="0.3">
      <c r="A3" s="21"/>
      <c r="B3" s="12" t="s">
        <v>7</v>
      </c>
      <c r="C3" s="12" t="s">
        <v>16</v>
      </c>
      <c r="D3" s="12" t="s">
        <v>8</v>
      </c>
      <c r="E3" s="12" t="s">
        <v>17</v>
      </c>
      <c r="F3" s="12" t="s">
        <v>18</v>
      </c>
      <c r="G3" s="12" t="s">
        <v>1</v>
      </c>
      <c r="H3" s="12" t="s">
        <v>2</v>
      </c>
      <c r="I3" s="12" t="s">
        <v>6</v>
      </c>
      <c r="J3" s="12" t="s">
        <v>15</v>
      </c>
      <c r="K3" s="12" t="s">
        <v>9</v>
      </c>
      <c r="L3" s="12" t="s">
        <v>4</v>
      </c>
      <c r="M3" s="12" t="s">
        <v>3</v>
      </c>
      <c r="N3" s="12" t="s">
        <v>0</v>
      </c>
      <c r="O3" s="12" t="s">
        <v>5</v>
      </c>
      <c r="P3" s="31" t="s">
        <v>23</v>
      </c>
      <c r="Q3" s="13" t="s">
        <v>22</v>
      </c>
    </row>
    <row r="4" spans="1:17" ht="15" x14ac:dyDescent="0.3">
      <c r="A4" s="22" t="s">
        <v>10</v>
      </c>
      <c r="B4" s="15">
        <f t="shared" ref="B4:P4" si="0">SUM(B5:B8)</f>
        <v>7</v>
      </c>
      <c r="C4" s="15">
        <f t="shared" si="0"/>
        <v>4</v>
      </c>
      <c r="D4" s="15">
        <f t="shared" si="0"/>
        <v>4</v>
      </c>
      <c r="E4" s="15">
        <f t="shared" si="0"/>
        <v>2</v>
      </c>
      <c r="F4" s="15">
        <f t="shared" si="0"/>
        <v>4</v>
      </c>
      <c r="G4" s="15">
        <f t="shared" si="0"/>
        <v>3</v>
      </c>
      <c r="H4" s="15">
        <f t="shared" si="0"/>
        <v>1</v>
      </c>
      <c r="I4" s="15">
        <f t="shared" si="0"/>
        <v>1</v>
      </c>
      <c r="J4" s="15">
        <f t="shared" si="0"/>
        <v>2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32">
        <f t="shared" si="0"/>
        <v>28</v>
      </c>
      <c r="Q4" s="14"/>
    </row>
    <row r="5" spans="1:17" x14ac:dyDescent="0.3">
      <c r="A5" s="19" t="s">
        <v>37</v>
      </c>
      <c r="B5" s="16">
        <v>0</v>
      </c>
      <c r="C5" s="16">
        <v>0</v>
      </c>
      <c r="D5" s="16">
        <v>1</v>
      </c>
      <c r="E5" s="16">
        <v>0</v>
      </c>
      <c r="F5" s="16">
        <v>1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8">
        <f>SUM(B5:O5)</f>
        <v>2</v>
      </c>
      <c r="Q5" s="37">
        <f>P5/(3*14)</f>
        <v>4.7619047619047616E-2</v>
      </c>
    </row>
    <row r="6" spans="1:17" x14ac:dyDescent="0.3">
      <c r="A6" s="19" t="s">
        <v>36</v>
      </c>
      <c r="B6" s="16">
        <v>4</v>
      </c>
      <c r="C6" s="16">
        <v>3</v>
      </c>
      <c r="D6" s="16">
        <v>3</v>
      </c>
      <c r="E6" s="16">
        <v>2</v>
      </c>
      <c r="F6" s="16">
        <v>2</v>
      </c>
      <c r="G6" s="16">
        <v>2</v>
      </c>
      <c r="H6" s="16">
        <v>1</v>
      </c>
      <c r="I6" s="16">
        <v>1</v>
      </c>
      <c r="J6" s="16">
        <v>2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8">
        <f>SUM(B6:O6)</f>
        <v>20</v>
      </c>
      <c r="Q6" s="37">
        <f>P6/(5*14)</f>
        <v>0.2857142857142857</v>
      </c>
    </row>
    <row r="7" spans="1:17" x14ac:dyDescent="0.3">
      <c r="A7" s="19" t="s">
        <v>38</v>
      </c>
      <c r="B7" s="16">
        <v>3</v>
      </c>
      <c r="C7" s="16">
        <v>1</v>
      </c>
      <c r="D7" s="16">
        <v>0</v>
      </c>
      <c r="E7" s="16">
        <v>0</v>
      </c>
      <c r="F7" s="16">
        <v>1</v>
      </c>
      <c r="G7" s="16">
        <v>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>
        <f>SUM(B7:O7)</f>
        <v>6</v>
      </c>
      <c r="Q7" s="37">
        <f>P7/(3*14)</f>
        <v>0.14285714285714285</v>
      </c>
    </row>
    <row r="8" spans="1:17" x14ac:dyDescent="0.3">
      <c r="A8" s="19" t="s">
        <v>33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8">
        <f>SUM(B8:O8)</f>
        <v>0</v>
      </c>
      <c r="Q8" s="37">
        <f>P8/(1*14)</f>
        <v>0</v>
      </c>
    </row>
    <row r="9" spans="1:17" ht="15" x14ac:dyDescent="0.3">
      <c r="A9" s="22" t="s">
        <v>28</v>
      </c>
      <c r="B9" s="17">
        <f>B4/12</f>
        <v>0.58333333333333337</v>
      </c>
      <c r="C9" s="17">
        <f t="shared" ref="C9:O9" si="1">C4/12</f>
        <v>0.33333333333333331</v>
      </c>
      <c r="D9" s="17">
        <f t="shared" si="1"/>
        <v>0.33333333333333331</v>
      </c>
      <c r="E9" s="17">
        <f t="shared" si="1"/>
        <v>0.16666666666666666</v>
      </c>
      <c r="F9" s="17">
        <f t="shared" si="1"/>
        <v>0.33333333333333331</v>
      </c>
      <c r="G9" s="17">
        <f t="shared" si="1"/>
        <v>0.25</v>
      </c>
      <c r="H9" s="17">
        <f t="shared" si="1"/>
        <v>8.3333333333333329E-2</v>
      </c>
      <c r="I9" s="17">
        <f t="shared" si="1"/>
        <v>8.3333333333333329E-2</v>
      </c>
      <c r="J9" s="17">
        <f t="shared" si="1"/>
        <v>0.16666666666666666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9">
        <f>P4/(12*14)</f>
        <v>0.16666666666666666</v>
      </c>
      <c r="Q9" s="37"/>
    </row>
    <row r="10" spans="1:17" x14ac:dyDescent="0.3">
      <c r="A10" s="2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0"/>
      <c r="Q10" s="37"/>
    </row>
    <row r="11" spans="1:17" ht="15" x14ac:dyDescent="0.3">
      <c r="A11" s="22" t="s">
        <v>11</v>
      </c>
      <c r="B11" s="20">
        <f t="shared" ref="B11:O11" si="2">SUM(B12:B15)</f>
        <v>5</v>
      </c>
      <c r="C11" s="20">
        <f t="shared" si="2"/>
        <v>5</v>
      </c>
      <c r="D11" s="20">
        <f t="shared" si="2"/>
        <v>6</v>
      </c>
      <c r="E11" s="20">
        <f t="shared" si="2"/>
        <v>5</v>
      </c>
      <c r="F11" s="20">
        <f t="shared" si="2"/>
        <v>2</v>
      </c>
      <c r="G11" s="20">
        <f t="shared" si="2"/>
        <v>3</v>
      </c>
      <c r="H11" s="20">
        <f t="shared" si="2"/>
        <v>4</v>
      </c>
      <c r="I11" s="20">
        <f t="shared" si="2"/>
        <v>0</v>
      </c>
      <c r="J11" s="20">
        <f t="shared" si="2"/>
        <v>0</v>
      </c>
      <c r="K11" s="20">
        <f t="shared" si="2"/>
        <v>1</v>
      </c>
      <c r="L11" s="20">
        <f t="shared" si="2"/>
        <v>0</v>
      </c>
      <c r="M11" s="20">
        <f t="shared" si="2"/>
        <v>0</v>
      </c>
      <c r="N11" s="20">
        <f t="shared" si="2"/>
        <v>0</v>
      </c>
      <c r="O11" s="20">
        <f t="shared" si="2"/>
        <v>0</v>
      </c>
      <c r="P11" s="7">
        <f t="shared" ref="P11" si="3">SUM(P12:P15)</f>
        <v>31</v>
      </c>
      <c r="Q11" s="37"/>
    </row>
    <row r="12" spans="1:17" x14ac:dyDescent="0.3">
      <c r="A12" s="19" t="s">
        <v>37</v>
      </c>
      <c r="B12" s="16">
        <v>1</v>
      </c>
      <c r="C12" s="16">
        <v>1</v>
      </c>
      <c r="D12" s="16">
        <v>1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8">
        <f>SUM(B12:O12)</f>
        <v>5</v>
      </c>
      <c r="Q12" s="37">
        <f>P12/(3*14)</f>
        <v>0.11904761904761904</v>
      </c>
    </row>
    <row r="13" spans="1:17" x14ac:dyDescent="0.3">
      <c r="A13" s="19" t="s">
        <v>36</v>
      </c>
      <c r="B13" s="16">
        <v>2</v>
      </c>
      <c r="C13" s="16">
        <v>2</v>
      </c>
      <c r="D13" s="16">
        <v>4</v>
      </c>
      <c r="E13" s="16">
        <v>3</v>
      </c>
      <c r="F13" s="16">
        <v>0</v>
      </c>
      <c r="G13" s="16">
        <v>1</v>
      </c>
      <c r="H13" s="16">
        <v>2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>
        <f>SUM(B13:O13)</f>
        <v>14</v>
      </c>
      <c r="Q13" s="37">
        <f>P13/(5*14)</f>
        <v>0.2</v>
      </c>
    </row>
    <row r="14" spans="1:17" x14ac:dyDescent="0.3">
      <c r="A14" s="19" t="s">
        <v>38</v>
      </c>
      <c r="B14" s="16">
        <v>1</v>
      </c>
      <c r="C14" s="16">
        <v>2</v>
      </c>
      <c r="D14" s="16">
        <v>1</v>
      </c>
      <c r="E14" s="16">
        <v>1</v>
      </c>
      <c r="F14" s="16">
        <v>1</v>
      </c>
      <c r="G14" s="16">
        <v>1</v>
      </c>
      <c r="H14" s="16">
        <v>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8">
        <f>SUM(B14:O14)</f>
        <v>9</v>
      </c>
      <c r="Q14" s="37">
        <f>P14/(3*14)</f>
        <v>0.21428571428571427</v>
      </c>
    </row>
    <row r="15" spans="1:17" x14ac:dyDescent="0.3">
      <c r="A15" s="19" t="s">
        <v>33</v>
      </c>
      <c r="B15" s="16">
        <v>1</v>
      </c>
      <c r="C15" s="16">
        <v>0</v>
      </c>
      <c r="D15" s="16">
        <v>0</v>
      </c>
      <c r="E15" s="16">
        <v>1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>
        <f>SUM(B15:O15)</f>
        <v>3</v>
      </c>
      <c r="Q15" s="37">
        <f>P15/(1*14)</f>
        <v>0.21428571428571427</v>
      </c>
    </row>
    <row r="16" spans="1:17" ht="15" x14ac:dyDescent="0.3">
      <c r="A16" s="22" t="s">
        <v>28</v>
      </c>
      <c r="B16" s="17">
        <f t="shared" ref="B16:O16" si="4">B11/12</f>
        <v>0.41666666666666669</v>
      </c>
      <c r="C16" s="17">
        <f t="shared" si="4"/>
        <v>0.41666666666666669</v>
      </c>
      <c r="D16" s="17">
        <f t="shared" si="4"/>
        <v>0.5</v>
      </c>
      <c r="E16" s="17">
        <f t="shared" si="4"/>
        <v>0.41666666666666669</v>
      </c>
      <c r="F16" s="17">
        <f t="shared" si="4"/>
        <v>0.16666666666666666</v>
      </c>
      <c r="G16" s="17">
        <f t="shared" si="4"/>
        <v>0.25</v>
      </c>
      <c r="H16" s="17">
        <f t="shared" si="4"/>
        <v>0.33333333333333331</v>
      </c>
      <c r="I16" s="17">
        <f t="shared" si="4"/>
        <v>0</v>
      </c>
      <c r="J16" s="17">
        <f t="shared" si="4"/>
        <v>0</v>
      </c>
      <c r="K16" s="17">
        <f t="shared" si="4"/>
        <v>8.3333333333333329E-2</v>
      </c>
      <c r="L16" s="17">
        <f t="shared" si="4"/>
        <v>0</v>
      </c>
      <c r="M16" s="17">
        <f t="shared" si="4"/>
        <v>0</v>
      </c>
      <c r="N16" s="17">
        <f t="shared" si="4"/>
        <v>0</v>
      </c>
      <c r="O16" s="17">
        <f t="shared" si="4"/>
        <v>0</v>
      </c>
      <c r="P16" s="9">
        <f>P11/(12*14)</f>
        <v>0.18452380952380953</v>
      </c>
      <c r="Q16" s="37"/>
    </row>
    <row r="17" spans="1:17" x14ac:dyDescent="0.3">
      <c r="A17" s="2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0"/>
      <c r="Q17" s="37"/>
    </row>
    <row r="18" spans="1:17" ht="15" x14ac:dyDescent="0.3">
      <c r="A18" s="22" t="s">
        <v>12</v>
      </c>
      <c r="B18" s="20">
        <f t="shared" ref="B18:O18" si="5">SUM(B19:B22)</f>
        <v>3</v>
      </c>
      <c r="C18" s="20">
        <f t="shared" si="5"/>
        <v>4</v>
      </c>
      <c r="D18" s="20">
        <f t="shared" si="5"/>
        <v>3</v>
      </c>
      <c r="E18" s="20">
        <f t="shared" si="5"/>
        <v>4</v>
      </c>
      <c r="F18" s="20">
        <f t="shared" si="5"/>
        <v>2</v>
      </c>
      <c r="G18" s="20">
        <f t="shared" si="5"/>
        <v>3</v>
      </c>
      <c r="H18" s="20">
        <f t="shared" si="5"/>
        <v>4</v>
      </c>
      <c r="I18" s="20">
        <f t="shared" si="5"/>
        <v>1</v>
      </c>
      <c r="J18" s="20">
        <f t="shared" si="5"/>
        <v>2</v>
      </c>
      <c r="K18" s="20">
        <f t="shared" si="5"/>
        <v>0</v>
      </c>
      <c r="L18" s="20">
        <f t="shared" si="5"/>
        <v>0</v>
      </c>
      <c r="M18" s="20">
        <f t="shared" si="5"/>
        <v>0</v>
      </c>
      <c r="N18" s="20">
        <f t="shared" si="5"/>
        <v>0</v>
      </c>
      <c r="O18" s="20">
        <f t="shared" si="5"/>
        <v>0</v>
      </c>
      <c r="P18" s="7">
        <f t="shared" ref="P18" si="6">SUM(P19:P22)</f>
        <v>26</v>
      </c>
      <c r="Q18" s="37"/>
    </row>
    <row r="19" spans="1:17" x14ac:dyDescent="0.3">
      <c r="A19" s="19" t="s">
        <v>37</v>
      </c>
      <c r="B19" s="16">
        <v>0</v>
      </c>
      <c r="C19" s="16">
        <v>0</v>
      </c>
      <c r="D19" s="16">
        <v>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8">
        <f>SUM(B19:O19)</f>
        <v>1</v>
      </c>
      <c r="Q19" s="37">
        <f>P19/(3*14)</f>
        <v>2.3809523809523808E-2</v>
      </c>
    </row>
    <row r="20" spans="1:17" x14ac:dyDescent="0.3">
      <c r="A20" s="19" t="s">
        <v>36</v>
      </c>
      <c r="B20" s="16">
        <v>2</v>
      </c>
      <c r="C20" s="16">
        <v>3</v>
      </c>
      <c r="D20" s="16">
        <v>2</v>
      </c>
      <c r="E20" s="16">
        <v>3</v>
      </c>
      <c r="F20" s="16">
        <v>2</v>
      </c>
      <c r="G20" s="16">
        <v>3</v>
      </c>
      <c r="H20" s="16">
        <v>3</v>
      </c>
      <c r="I20" s="16">
        <v>1</v>
      </c>
      <c r="J20" s="16">
        <v>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8">
        <f>SUM(B20:O20)</f>
        <v>20</v>
      </c>
      <c r="Q20" s="37">
        <f>P20/(5*14)</f>
        <v>0.2857142857142857</v>
      </c>
    </row>
    <row r="21" spans="1:17" x14ac:dyDescent="0.3">
      <c r="A21" s="19" t="s">
        <v>38</v>
      </c>
      <c r="B21" s="16">
        <v>1</v>
      </c>
      <c r="C21" s="16">
        <v>1</v>
      </c>
      <c r="D21" s="16">
        <v>0</v>
      </c>
      <c r="E21" s="16">
        <v>1</v>
      </c>
      <c r="F21" s="16">
        <v>0</v>
      </c>
      <c r="G21" s="16">
        <v>0</v>
      </c>
      <c r="H21" s="16">
        <v>1</v>
      </c>
      <c r="I21" s="16">
        <v>0</v>
      </c>
      <c r="J21" s="16">
        <v>1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>
        <f>SUM(B21:O21)</f>
        <v>5</v>
      </c>
      <c r="Q21" s="37">
        <f>P21/(3*14)</f>
        <v>0.11904761904761904</v>
      </c>
    </row>
    <row r="22" spans="1:17" x14ac:dyDescent="0.3">
      <c r="A22" s="19" t="s">
        <v>33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>
        <f>SUM(B22:O22)</f>
        <v>0</v>
      </c>
      <c r="Q22" s="37">
        <f>P22/(1*14)</f>
        <v>0</v>
      </c>
    </row>
    <row r="23" spans="1:17" ht="15" x14ac:dyDescent="0.3">
      <c r="A23" s="22" t="s">
        <v>28</v>
      </c>
      <c r="B23" s="17">
        <f t="shared" ref="B23:O23" si="7">B18/12</f>
        <v>0.25</v>
      </c>
      <c r="C23" s="17">
        <f t="shared" si="7"/>
        <v>0.33333333333333331</v>
      </c>
      <c r="D23" s="17">
        <f t="shared" si="7"/>
        <v>0.25</v>
      </c>
      <c r="E23" s="17">
        <f t="shared" si="7"/>
        <v>0.33333333333333331</v>
      </c>
      <c r="F23" s="17">
        <f t="shared" si="7"/>
        <v>0.16666666666666666</v>
      </c>
      <c r="G23" s="17">
        <f t="shared" si="7"/>
        <v>0.25</v>
      </c>
      <c r="H23" s="17">
        <f t="shared" si="7"/>
        <v>0.33333333333333331</v>
      </c>
      <c r="I23" s="17">
        <f t="shared" si="7"/>
        <v>8.3333333333333329E-2</v>
      </c>
      <c r="J23" s="17">
        <f t="shared" si="7"/>
        <v>0.16666666666666666</v>
      </c>
      <c r="K23" s="17">
        <f t="shared" si="7"/>
        <v>0</v>
      </c>
      <c r="L23" s="17">
        <f t="shared" si="7"/>
        <v>0</v>
      </c>
      <c r="M23" s="17">
        <f t="shared" si="7"/>
        <v>0</v>
      </c>
      <c r="N23" s="17">
        <f t="shared" si="7"/>
        <v>0</v>
      </c>
      <c r="O23" s="17">
        <f t="shared" si="7"/>
        <v>0</v>
      </c>
      <c r="P23" s="9">
        <f>P18/(12*14)</f>
        <v>0.15476190476190477</v>
      </c>
      <c r="Q23" s="37"/>
    </row>
    <row r="24" spans="1:17" x14ac:dyDescent="0.3">
      <c r="A24" s="2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0"/>
      <c r="Q24" s="37"/>
    </row>
    <row r="25" spans="1:17" ht="15" x14ac:dyDescent="0.3">
      <c r="A25" s="22" t="s">
        <v>13</v>
      </c>
      <c r="B25" s="20">
        <f t="shared" ref="B25:O25" si="8">SUM(B26:B29)</f>
        <v>5</v>
      </c>
      <c r="C25" s="20">
        <f t="shared" si="8"/>
        <v>5</v>
      </c>
      <c r="D25" s="20">
        <f t="shared" si="8"/>
        <v>3</v>
      </c>
      <c r="E25" s="20">
        <f t="shared" si="8"/>
        <v>3</v>
      </c>
      <c r="F25" s="20">
        <f t="shared" si="8"/>
        <v>3</v>
      </c>
      <c r="G25" s="20">
        <f t="shared" si="8"/>
        <v>4</v>
      </c>
      <c r="H25" s="20">
        <f t="shared" si="8"/>
        <v>2</v>
      </c>
      <c r="I25" s="20">
        <f t="shared" si="8"/>
        <v>2</v>
      </c>
      <c r="J25" s="20">
        <f t="shared" si="8"/>
        <v>0</v>
      </c>
      <c r="K25" s="20">
        <f t="shared" si="8"/>
        <v>2</v>
      </c>
      <c r="L25" s="20">
        <f t="shared" si="8"/>
        <v>1</v>
      </c>
      <c r="M25" s="20">
        <f t="shared" si="8"/>
        <v>0</v>
      </c>
      <c r="N25" s="20">
        <f t="shared" si="8"/>
        <v>0</v>
      </c>
      <c r="O25" s="20">
        <f t="shared" si="8"/>
        <v>0</v>
      </c>
      <c r="P25" s="7">
        <f t="shared" ref="P25" si="9">SUM(P26:P29)</f>
        <v>30</v>
      </c>
      <c r="Q25" s="37"/>
    </row>
    <row r="26" spans="1:17" x14ac:dyDescent="0.3">
      <c r="A26" s="19" t="s">
        <v>37</v>
      </c>
      <c r="B26" s="16">
        <v>0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>
        <f>SUM(B26:O26)</f>
        <v>1</v>
      </c>
      <c r="Q26" s="37">
        <f>P26/(3*14)</f>
        <v>2.3809523809523808E-2</v>
      </c>
    </row>
    <row r="27" spans="1:17" x14ac:dyDescent="0.3">
      <c r="A27" s="19" t="s">
        <v>36</v>
      </c>
      <c r="B27" s="16">
        <v>3</v>
      </c>
      <c r="C27" s="16">
        <v>3</v>
      </c>
      <c r="D27" s="16">
        <v>2</v>
      </c>
      <c r="E27" s="16">
        <v>1</v>
      </c>
      <c r="F27" s="16">
        <v>2</v>
      </c>
      <c r="G27" s="16">
        <v>3</v>
      </c>
      <c r="H27" s="16">
        <v>2</v>
      </c>
      <c r="I27" s="16">
        <v>1</v>
      </c>
      <c r="J27" s="16">
        <v>0</v>
      </c>
      <c r="K27" s="16">
        <v>2</v>
      </c>
      <c r="L27" s="16">
        <v>0</v>
      </c>
      <c r="M27" s="16">
        <v>0</v>
      </c>
      <c r="N27" s="16">
        <v>0</v>
      </c>
      <c r="O27" s="16">
        <v>0</v>
      </c>
      <c r="P27" s="8">
        <f>SUM(B27:O27)</f>
        <v>19</v>
      </c>
      <c r="Q27" s="37">
        <f>P27/(5*14)</f>
        <v>0.27142857142857141</v>
      </c>
    </row>
    <row r="28" spans="1:17" x14ac:dyDescent="0.3">
      <c r="A28" s="19" t="s">
        <v>38</v>
      </c>
      <c r="B28" s="16">
        <v>2</v>
      </c>
      <c r="C28" s="16">
        <v>2</v>
      </c>
      <c r="D28" s="16">
        <v>0</v>
      </c>
      <c r="E28" s="16">
        <v>2</v>
      </c>
      <c r="F28" s="16">
        <v>1</v>
      </c>
      <c r="G28" s="16">
        <v>1</v>
      </c>
      <c r="H28" s="16">
        <v>0</v>
      </c>
      <c r="I28" s="16">
        <v>1</v>
      </c>
      <c r="J28" s="16">
        <v>0</v>
      </c>
      <c r="K28" s="16">
        <v>0</v>
      </c>
      <c r="L28" s="16">
        <v>1</v>
      </c>
      <c r="M28" s="16">
        <v>0</v>
      </c>
      <c r="N28" s="16">
        <v>0</v>
      </c>
      <c r="O28" s="16">
        <v>0</v>
      </c>
      <c r="P28" s="8">
        <f>SUM(B28:O28)</f>
        <v>10</v>
      </c>
      <c r="Q28" s="37">
        <f>P28/(3*14)</f>
        <v>0.23809523809523808</v>
      </c>
    </row>
    <row r="29" spans="1:17" x14ac:dyDescent="0.3">
      <c r="A29" s="19" t="s">
        <v>33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8">
        <f>SUM(B29:O29)</f>
        <v>0</v>
      </c>
      <c r="Q29" s="37">
        <f>P29/(1*14)</f>
        <v>0</v>
      </c>
    </row>
    <row r="30" spans="1:17" ht="15" x14ac:dyDescent="0.3">
      <c r="A30" s="22" t="s">
        <v>28</v>
      </c>
      <c r="B30" s="17">
        <f t="shared" ref="B30:O30" si="10">B25/12</f>
        <v>0.41666666666666669</v>
      </c>
      <c r="C30" s="17">
        <f t="shared" si="10"/>
        <v>0.41666666666666669</v>
      </c>
      <c r="D30" s="17">
        <f t="shared" si="10"/>
        <v>0.25</v>
      </c>
      <c r="E30" s="17">
        <f t="shared" si="10"/>
        <v>0.25</v>
      </c>
      <c r="F30" s="17">
        <f t="shared" si="10"/>
        <v>0.25</v>
      </c>
      <c r="G30" s="17">
        <f t="shared" si="10"/>
        <v>0.33333333333333331</v>
      </c>
      <c r="H30" s="17">
        <f t="shared" si="10"/>
        <v>0.16666666666666666</v>
      </c>
      <c r="I30" s="17">
        <f t="shared" si="10"/>
        <v>0.16666666666666666</v>
      </c>
      <c r="J30" s="17">
        <f t="shared" si="10"/>
        <v>0</v>
      </c>
      <c r="K30" s="17">
        <f t="shared" si="10"/>
        <v>0.16666666666666666</v>
      </c>
      <c r="L30" s="17">
        <f t="shared" si="10"/>
        <v>8.3333333333333329E-2</v>
      </c>
      <c r="M30" s="17">
        <f t="shared" si="10"/>
        <v>0</v>
      </c>
      <c r="N30" s="17">
        <f t="shared" si="10"/>
        <v>0</v>
      </c>
      <c r="O30" s="17">
        <f t="shared" si="10"/>
        <v>0</v>
      </c>
      <c r="P30" s="9">
        <f>P25/(12*14)</f>
        <v>0.17857142857142858</v>
      </c>
      <c r="Q30" s="37"/>
    </row>
    <row r="31" spans="1:17" s="5" customFormat="1" x14ac:dyDescent="0.3">
      <c r="A31" s="24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1"/>
      <c r="Q31" s="37"/>
    </row>
    <row r="32" spans="1:17" ht="15" x14ac:dyDescent="0.3">
      <c r="A32" s="22" t="s">
        <v>14</v>
      </c>
      <c r="B32" s="20">
        <f t="shared" ref="B32:O32" si="11">SUM(B33:B36)</f>
        <v>4</v>
      </c>
      <c r="C32" s="20">
        <f t="shared" si="11"/>
        <v>3</v>
      </c>
      <c r="D32" s="20">
        <f t="shared" si="11"/>
        <v>2</v>
      </c>
      <c r="E32" s="20">
        <f t="shared" si="11"/>
        <v>3</v>
      </c>
      <c r="F32" s="20">
        <f t="shared" si="11"/>
        <v>3</v>
      </c>
      <c r="G32" s="20">
        <f t="shared" si="11"/>
        <v>1</v>
      </c>
      <c r="H32" s="20">
        <f t="shared" si="11"/>
        <v>1</v>
      </c>
      <c r="I32" s="20">
        <f t="shared" si="11"/>
        <v>1</v>
      </c>
      <c r="J32" s="20">
        <f t="shared" si="11"/>
        <v>0</v>
      </c>
      <c r="K32" s="20">
        <f t="shared" si="11"/>
        <v>0</v>
      </c>
      <c r="L32" s="20">
        <f t="shared" si="11"/>
        <v>1</v>
      </c>
      <c r="M32" s="20">
        <f t="shared" si="11"/>
        <v>1</v>
      </c>
      <c r="N32" s="20">
        <f t="shared" si="11"/>
        <v>0</v>
      </c>
      <c r="O32" s="20">
        <f t="shared" si="11"/>
        <v>0</v>
      </c>
      <c r="P32" s="7">
        <f t="shared" ref="P32" si="12">SUM(P33:P36)</f>
        <v>20</v>
      </c>
      <c r="Q32" s="37"/>
    </row>
    <row r="33" spans="1:17" x14ac:dyDescent="0.3">
      <c r="A33" s="19" t="s">
        <v>35</v>
      </c>
      <c r="B33" s="16">
        <v>1</v>
      </c>
      <c r="C33" s="16">
        <v>1</v>
      </c>
      <c r="D33" s="16">
        <v>0</v>
      </c>
      <c r="E33" s="16">
        <v>0</v>
      </c>
      <c r="F33" s="16">
        <v>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8">
        <f>SUM(B33:O33)</f>
        <v>3</v>
      </c>
      <c r="Q33" s="37">
        <f>P33/(4*14)</f>
        <v>5.3571428571428568E-2</v>
      </c>
    </row>
    <row r="34" spans="1:17" x14ac:dyDescent="0.3">
      <c r="A34" s="19" t="s">
        <v>36</v>
      </c>
      <c r="B34" s="16">
        <v>2</v>
      </c>
      <c r="C34" s="16">
        <v>1</v>
      </c>
      <c r="D34" s="16">
        <v>1</v>
      </c>
      <c r="E34" s="16">
        <v>1</v>
      </c>
      <c r="F34" s="16">
        <v>0</v>
      </c>
      <c r="G34" s="16">
        <v>1</v>
      </c>
      <c r="H34" s="16">
        <v>1</v>
      </c>
      <c r="I34" s="16">
        <v>1</v>
      </c>
      <c r="J34" s="16">
        <v>0</v>
      </c>
      <c r="K34" s="16">
        <v>0</v>
      </c>
      <c r="L34" s="16">
        <v>1</v>
      </c>
      <c r="M34" s="16">
        <v>1</v>
      </c>
      <c r="N34" s="16">
        <v>0</v>
      </c>
      <c r="O34" s="16">
        <v>0</v>
      </c>
      <c r="P34" s="8">
        <f>SUM(B34:O34)</f>
        <v>10</v>
      </c>
      <c r="Q34" s="37">
        <f>P34/(5*14)</f>
        <v>0.14285714285714285</v>
      </c>
    </row>
    <row r="35" spans="1:17" x14ac:dyDescent="0.3">
      <c r="A35" s="19" t="s">
        <v>34</v>
      </c>
      <c r="B35" s="16">
        <v>1</v>
      </c>
      <c r="C35" s="16">
        <v>1</v>
      </c>
      <c r="D35" s="16">
        <v>0</v>
      </c>
      <c r="E35" s="16">
        <v>2</v>
      </c>
      <c r="F35" s="16">
        <v>2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>
        <f>SUM(B35:O35)</f>
        <v>6</v>
      </c>
      <c r="Q35" s="37">
        <f>P35/(4*14)</f>
        <v>0.10714285714285714</v>
      </c>
    </row>
    <row r="36" spans="1:17" x14ac:dyDescent="0.3">
      <c r="A36" s="19" t="s">
        <v>33</v>
      </c>
      <c r="B36" s="16">
        <v>0</v>
      </c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>
        <f>SUM(B36:O36)</f>
        <v>1</v>
      </c>
      <c r="Q36" s="37">
        <f>P36/(1*14)</f>
        <v>7.1428571428571425E-2</v>
      </c>
    </row>
    <row r="37" spans="1:17" ht="15" x14ac:dyDescent="0.3">
      <c r="A37" s="22" t="s">
        <v>27</v>
      </c>
      <c r="B37" s="17">
        <f t="shared" ref="B37:O37" si="13">B32/14</f>
        <v>0.2857142857142857</v>
      </c>
      <c r="C37" s="17">
        <f t="shared" si="13"/>
        <v>0.21428571428571427</v>
      </c>
      <c r="D37" s="17">
        <f t="shared" si="13"/>
        <v>0.14285714285714285</v>
      </c>
      <c r="E37" s="17">
        <f t="shared" si="13"/>
        <v>0.21428571428571427</v>
      </c>
      <c r="F37" s="17">
        <f t="shared" si="13"/>
        <v>0.21428571428571427</v>
      </c>
      <c r="G37" s="17">
        <f t="shared" si="13"/>
        <v>7.1428571428571425E-2</v>
      </c>
      <c r="H37" s="17">
        <f t="shared" si="13"/>
        <v>7.1428571428571425E-2</v>
      </c>
      <c r="I37" s="17">
        <f t="shared" si="13"/>
        <v>7.1428571428571425E-2</v>
      </c>
      <c r="J37" s="17">
        <f t="shared" si="13"/>
        <v>0</v>
      </c>
      <c r="K37" s="17">
        <f t="shared" si="13"/>
        <v>0</v>
      </c>
      <c r="L37" s="17">
        <f t="shared" si="13"/>
        <v>7.1428571428571425E-2</v>
      </c>
      <c r="M37" s="17">
        <f t="shared" si="13"/>
        <v>7.1428571428571425E-2</v>
      </c>
      <c r="N37" s="17">
        <f t="shared" si="13"/>
        <v>0</v>
      </c>
      <c r="O37" s="17">
        <f t="shared" si="13"/>
        <v>0</v>
      </c>
      <c r="P37" s="9">
        <f>P32/(14*14)</f>
        <v>0.10204081632653061</v>
      </c>
      <c r="Q37" s="37"/>
    </row>
    <row r="38" spans="1:17" ht="13.8" thickBot="1" x14ac:dyDescent="0.35">
      <c r="A38" s="21"/>
      <c r="B38" s="2"/>
      <c r="C38" s="2"/>
      <c r="D38" s="2"/>
      <c r="E38" s="2"/>
      <c r="F38" s="2"/>
      <c r="G38" s="2"/>
      <c r="H38" s="2"/>
      <c r="I38" s="2"/>
      <c r="N38" s="1"/>
      <c r="P38" s="10"/>
      <c r="Q38" s="37"/>
    </row>
    <row r="39" spans="1:17" ht="15" x14ac:dyDescent="0.3">
      <c r="A39" s="25" t="s">
        <v>23</v>
      </c>
      <c r="B39" s="28">
        <f t="shared" ref="B39:O39" si="14">SUM(B40:B43)</f>
        <v>24</v>
      </c>
      <c r="C39" s="28">
        <f t="shared" si="14"/>
        <v>21</v>
      </c>
      <c r="D39" s="28">
        <f t="shared" si="14"/>
        <v>18</v>
      </c>
      <c r="E39" s="28">
        <f t="shared" si="14"/>
        <v>17</v>
      </c>
      <c r="F39" s="28">
        <f t="shared" si="14"/>
        <v>14</v>
      </c>
      <c r="G39" s="28">
        <f t="shared" si="14"/>
        <v>14</v>
      </c>
      <c r="H39" s="28">
        <f t="shared" si="14"/>
        <v>12</v>
      </c>
      <c r="I39" s="28">
        <f t="shared" si="14"/>
        <v>5</v>
      </c>
      <c r="J39" s="28">
        <f t="shared" si="14"/>
        <v>4</v>
      </c>
      <c r="K39" s="28">
        <f t="shared" si="14"/>
        <v>3</v>
      </c>
      <c r="L39" s="28">
        <f t="shared" si="14"/>
        <v>2</v>
      </c>
      <c r="M39" s="28">
        <f t="shared" si="14"/>
        <v>1</v>
      </c>
      <c r="N39" s="28">
        <f t="shared" si="14"/>
        <v>0</v>
      </c>
      <c r="O39" s="28">
        <f t="shared" si="14"/>
        <v>0</v>
      </c>
      <c r="P39" s="33">
        <f>SUM(B39:O39)</f>
        <v>135</v>
      </c>
      <c r="Q39" s="38"/>
    </row>
    <row r="40" spans="1:17" x14ac:dyDescent="0.3">
      <c r="A40" s="26" t="s">
        <v>30</v>
      </c>
      <c r="B40" s="27">
        <f t="shared" ref="B40:O40" si="15">SUM(B5,B12,B19,B26,B33)</f>
        <v>2</v>
      </c>
      <c r="C40" s="27">
        <f t="shared" si="15"/>
        <v>2</v>
      </c>
      <c r="D40" s="27">
        <f t="shared" si="15"/>
        <v>4</v>
      </c>
      <c r="E40" s="27">
        <f t="shared" si="15"/>
        <v>0</v>
      </c>
      <c r="F40" s="27">
        <f t="shared" si="15"/>
        <v>2</v>
      </c>
      <c r="G40" s="27">
        <f t="shared" si="15"/>
        <v>1</v>
      </c>
      <c r="H40" s="27">
        <f t="shared" si="15"/>
        <v>0</v>
      </c>
      <c r="I40" s="27">
        <f t="shared" si="15"/>
        <v>0</v>
      </c>
      <c r="J40" s="27">
        <f t="shared" si="15"/>
        <v>0</v>
      </c>
      <c r="K40" s="27">
        <f t="shared" si="15"/>
        <v>1</v>
      </c>
      <c r="L40" s="27">
        <f t="shared" si="15"/>
        <v>0</v>
      </c>
      <c r="M40" s="27">
        <f t="shared" si="15"/>
        <v>0</v>
      </c>
      <c r="N40" s="27">
        <f t="shared" si="15"/>
        <v>0</v>
      </c>
      <c r="O40" s="27">
        <f t="shared" si="15"/>
        <v>0</v>
      </c>
      <c r="P40" s="34">
        <f>SUM(B40:O40)</f>
        <v>12</v>
      </c>
      <c r="Q40" s="39">
        <f>P40/(16*14)</f>
        <v>5.3571428571428568E-2</v>
      </c>
    </row>
    <row r="41" spans="1:17" x14ac:dyDescent="0.3">
      <c r="A41" s="26" t="s">
        <v>32</v>
      </c>
      <c r="B41" s="27">
        <f t="shared" ref="B41:O41" si="16">SUM(B6,B13,B20,B27,B34)</f>
        <v>13</v>
      </c>
      <c r="C41" s="27">
        <f t="shared" si="16"/>
        <v>12</v>
      </c>
      <c r="D41" s="27">
        <f t="shared" si="16"/>
        <v>12</v>
      </c>
      <c r="E41" s="27">
        <f t="shared" si="16"/>
        <v>10</v>
      </c>
      <c r="F41" s="27">
        <f t="shared" si="16"/>
        <v>6</v>
      </c>
      <c r="G41" s="27">
        <f t="shared" si="16"/>
        <v>10</v>
      </c>
      <c r="H41" s="27">
        <f t="shared" si="16"/>
        <v>9</v>
      </c>
      <c r="I41" s="27">
        <f t="shared" si="16"/>
        <v>4</v>
      </c>
      <c r="J41" s="27">
        <f t="shared" si="16"/>
        <v>3</v>
      </c>
      <c r="K41" s="27">
        <f t="shared" si="16"/>
        <v>2</v>
      </c>
      <c r="L41" s="27">
        <f t="shared" si="16"/>
        <v>1</v>
      </c>
      <c r="M41" s="27">
        <f t="shared" si="16"/>
        <v>1</v>
      </c>
      <c r="N41" s="27">
        <f t="shared" si="16"/>
        <v>0</v>
      </c>
      <c r="O41" s="27">
        <f t="shared" si="16"/>
        <v>0</v>
      </c>
      <c r="P41" s="34">
        <f>SUM(B41:O41)</f>
        <v>83</v>
      </c>
      <c r="Q41" s="39">
        <f>P41/(25*14)</f>
        <v>0.23714285714285716</v>
      </c>
    </row>
    <row r="42" spans="1:17" x14ac:dyDescent="0.3">
      <c r="A42" s="26" t="s">
        <v>29</v>
      </c>
      <c r="B42" s="27">
        <f t="shared" ref="B42:O42" si="17">SUM(B7,B14,B21,B28,B35)</f>
        <v>8</v>
      </c>
      <c r="C42" s="27">
        <f t="shared" si="17"/>
        <v>7</v>
      </c>
      <c r="D42" s="27">
        <f t="shared" si="17"/>
        <v>1</v>
      </c>
      <c r="E42" s="27">
        <f t="shared" si="17"/>
        <v>6</v>
      </c>
      <c r="F42" s="27">
        <f t="shared" si="17"/>
        <v>5</v>
      </c>
      <c r="G42" s="27">
        <f t="shared" si="17"/>
        <v>3</v>
      </c>
      <c r="H42" s="27">
        <f t="shared" si="17"/>
        <v>3</v>
      </c>
      <c r="I42" s="27">
        <f t="shared" si="17"/>
        <v>1</v>
      </c>
      <c r="J42" s="27">
        <f t="shared" si="17"/>
        <v>1</v>
      </c>
      <c r="K42" s="27">
        <f t="shared" si="17"/>
        <v>0</v>
      </c>
      <c r="L42" s="27">
        <f t="shared" si="17"/>
        <v>1</v>
      </c>
      <c r="M42" s="27">
        <f t="shared" si="17"/>
        <v>0</v>
      </c>
      <c r="N42" s="27">
        <f t="shared" si="17"/>
        <v>0</v>
      </c>
      <c r="O42" s="27">
        <f t="shared" si="17"/>
        <v>0</v>
      </c>
      <c r="P42" s="34">
        <f>SUM(B42:O42)</f>
        <v>36</v>
      </c>
      <c r="Q42" s="39">
        <f>P42/(16*14)</f>
        <v>0.16071428571428573</v>
      </c>
    </row>
    <row r="43" spans="1:17" x14ac:dyDescent="0.3">
      <c r="A43" s="26" t="s">
        <v>31</v>
      </c>
      <c r="B43" s="27">
        <f t="shared" ref="B43:O43" si="18">SUM(B8,B15,B22,B29,B36)</f>
        <v>1</v>
      </c>
      <c r="C43" s="27">
        <f t="shared" si="18"/>
        <v>0</v>
      </c>
      <c r="D43" s="27">
        <f t="shared" si="18"/>
        <v>1</v>
      </c>
      <c r="E43" s="27">
        <f t="shared" si="18"/>
        <v>1</v>
      </c>
      <c r="F43" s="27">
        <f t="shared" si="18"/>
        <v>1</v>
      </c>
      <c r="G43" s="27">
        <f t="shared" si="18"/>
        <v>0</v>
      </c>
      <c r="H43" s="27">
        <f t="shared" si="18"/>
        <v>0</v>
      </c>
      <c r="I43" s="27">
        <f t="shared" si="18"/>
        <v>0</v>
      </c>
      <c r="J43" s="27">
        <f t="shared" si="18"/>
        <v>0</v>
      </c>
      <c r="K43" s="27">
        <f t="shared" si="18"/>
        <v>0</v>
      </c>
      <c r="L43" s="27">
        <f t="shared" si="18"/>
        <v>0</v>
      </c>
      <c r="M43" s="27">
        <f t="shared" si="18"/>
        <v>0</v>
      </c>
      <c r="N43" s="27">
        <f t="shared" si="18"/>
        <v>0</v>
      </c>
      <c r="O43" s="27">
        <f t="shared" si="18"/>
        <v>0</v>
      </c>
      <c r="P43" s="34">
        <f>SUM(B43:O43)</f>
        <v>4</v>
      </c>
      <c r="Q43" s="39">
        <f>P43/(5*14)</f>
        <v>5.7142857142857141E-2</v>
      </c>
    </row>
    <row r="44" spans="1:17" ht="15.6" thickBot="1" x14ac:dyDescent="0.35">
      <c r="A44" s="29" t="s">
        <v>25</v>
      </c>
      <c r="B44" s="30">
        <f t="shared" ref="B44:O44" si="19">B39/62</f>
        <v>0.38709677419354838</v>
      </c>
      <c r="C44" s="30">
        <f t="shared" si="19"/>
        <v>0.33870967741935482</v>
      </c>
      <c r="D44" s="30">
        <f t="shared" si="19"/>
        <v>0.29032258064516131</v>
      </c>
      <c r="E44" s="30">
        <f t="shared" si="19"/>
        <v>0.27419354838709675</v>
      </c>
      <c r="F44" s="30">
        <f t="shared" si="19"/>
        <v>0.22580645161290322</v>
      </c>
      <c r="G44" s="30">
        <f t="shared" si="19"/>
        <v>0.22580645161290322</v>
      </c>
      <c r="H44" s="30">
        <f t="shared" si="19"/>
        <v>0.19354838709677419</v>
      </c>
      <c r="I44" s="30">
        <f t="shared" si="19"/>
        <v>8.0645161290322578E-2</v>
      </c>
      <c r="J44" s="30">
        <f t="shared" si="19"/>
        <v>6.4516129032258063E-2</v>
      </c>
      <c r="K44" s="30">
        <f t="shared" si="19"/>
        <v>4.8387096774193547E-2</v>
      </c>
      <c r="L44" s="30">
        <f t="shared" si="19"/>
        <v>3.2258064516129031E-2</v>
      </c>
      <c r="M44" s="30">
        <f t="shared" si="19"/>
        <v>1.6129032258064516E-2</v>
      </c>
      <c r="N44" s="30">
        <f t="shared" si="19"/>
        <v>0</v>
      </c>
      <c r="O44" s="30">
        <f t="shared" si="19"/>
        <v>0</v>
      </c>
      <c r="P44" s="35">
        <f>P39/(62*14)</f>
        <v>0.15552995391705068</v>
      </c>
      <c r="Q44" s="36"/>
    </row>
    <row r="45" spans="1:17" ht="15.6" thickBot="1" x14ac:dyDescent="0.35">
      <c r="A45" s="51" t="s">
        <v>26</v>
      </c>
      <c r="B45" s="49">
        <f t="shared" ref="B45:O45" si="20">(B40/16+B41/25+B42/16+B43/5)/4</f>
        <v>0.33624999999999999</v>
      </c>
      <c r="C45" s="49">
        <f t="shared" si="20"/>
        <v>0.260625</v>
      </c>
      <c r="D45" s="49">
        <f t="shared" si="20"/>
        <v>0.24812499999999998</v>
      </c>
      <c r="E45" s="49">
        <f t="shared" si="20"/>
        <v>0.24375000000000002</v>
      </c>
      <c r="F45" s="49">
        <f t="shared" si="20"/>
        <v>0.21937499999999999</v>
      </c>
      <c r="G45" s="49">
        <f t="shared" si="20"/>
        <v>0.16250000000000001</v>
      </c>
      <c r="H45" s="49">
        <f t="shared" si="20"/>
        <v>0.136875</v>
      </c>
      <c r="I45" s="49">
        <f t="shared" si="20"/>
        <v>5.5625000000000001E-2</v>
      </c>
      <c r="J45" s="49">
        <f t="shared" si="20"/>
        <v>4.5624999999999999E-2</v>
      </c>
      <c r="K45" s="49">
        <f t="shared" si="20"/>
        <v>3.5625000000000004E-2</v>
      </c>
      <c r="L45" s="49">
        <f t="shared" si="20"/>
        <v>2.5625000000000002E-2</v>
      </c>
      <c r="M45" s="49">
        <f t="shared" si="20"/>
        <v>0.01</v>
      </c>
      <c r="N45" s="49">
        <f t="shared" si="20"/>
        <v>0</v>
      </c>
      <c r="O45" s="49">
        <f t="shared" si="20"/>
        <v>0</v>
      </c>
      <c r="P45" s="50">
        <f>(P40/(14*16)+P41/(14*25)+P42/(14*16)+P43/(14*5))/4</f>
        <v>0.12714285714285714</v>
      </c>
      <c r="Q45" s="6"/>
    </row>
    <row r="47" spans="1:17" x14ac:dyDescent="0.3">
      <c r="Q47" s="6"/>
    </row>
  </sheetData>
  <mergeCells count="1">
    <mergeCell ref="B2:Q2"/>
  </mergeCells>
  <pageMargins left="0.7" right="0.7" top="0.75" bottom="0.75" header="0.3" footer="0.3"/>
  <pageSetup paperSize="9" orientation="portrait" horizontalDpi="4294967293" verticalDpi="4294967293" r:id="rId1"/>
  <ignoredErrors>
    <ignoredError sqref="Q6 Q13 Q20 Q27 Q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DDE2-F60E-4960-8BEB-B74C782D7F95}">
  <dimension ref="A1:J18"/>
  <sheetViews>
    <sheetView workbookViewId="0">
      <selection activeCell="I3" sqref="I3"/>
    </sheetView>
  </sheetViews>
  <sheetFormatPr baseColWidth="10" defaultRowHeight="14.4" x14ac:dyDescent="0.3"/>
  <cols>
    <col min="3" max="4" width="15.77734375" customWidth="1"/>
    <col min="9" max="9" width="39.6640625" bestFit="1" customWidth="1"/>
    <col min="10" max="10" width="11.5546875" customWidth="1"/>
  </cols>
  <sheetData>
    <row r="1" spans="1:10" s="2" customFormat="1" ht="13.2" x14ac:dyDescent="0.3">
      <c r="A1" s="4"/>
      <c r="B1" s="4"/>
      <c r="C1" s="4"/>
      <c r="D1" s="4"/>
    </row>
    <row r="2" spans="1:10" s="2" customFormat="1" ht="41.4" customHeight="1" x14ac:dyDescent="0.3">
      <c r="A2" s="4"/>
      <c r="B2" s="60" t="s">
        <v>24</v>
      </c>
      <c r="C2" s="60"/>
      <c r="D2" s="60"/>
      <c r="I2" s="60" t="s">
        <v>50</v>
      </c>
      <c r="J2" s="60"/>
    </row>
    <row r="3" spans="1:10" s="41" customFormat="1" ht="30" customHeight="1" x14ac:dyDescent="0.3">
      <c r="A3" s="40"/>
      <c r="B3" s="45" t="s">
        <v>19</v>
      </c>
      <c r="C3" s="45" t="s">
        <v>21</v>
      </c>
      <c r="D3" s="45" t="s">
        <v>20</v>
      </c>
      <c r="I3" s="59" t="s">
        <v>48</v>
      </c>
      <c r="J3" s="59" t="s">
        <v>49</v>
      </c>
    </row>
    <row r="4" spans="1:10" ht="15" x14ac:dyDescent="0.3">
      <c r="B4" s="20" t="s">
        <v>7</v>
      </c>
      <c r="C4" s="44">
        <v>24</v>
      </c>
      <c r="D4" s="43">
        <v>0.38709677419354838</v>
      </c>
      <c r="I4" s="52" t="s">
        <v>30</v>
      </c>
      <c r="J4" s="42">
        <v>5.3571428571428568E-2</v>
      </c>
    </row>
    <row r="5" spans="1:10" ht="15" x14ac:dyDescent="0.3">
      <c r="B5" s="20" t="s">
        <v>16</v>
      </c>
      <c r="C5" s="44">
        <v>21</v>
      </c>
      <c r="D5" s="43">
        <v>0.33870967741935482</v>
      </c>
      <c r="I5" s="52" t="s">
        <v>31</v>
      </c>
      <c r="J5" s="42">
        <v>5.7142857142857141E-2</v>
      </c>
    </row>
    <row r="6" spans="1:10" ht="15" x14ac:dyDescent="0.3">
      <c r="B6" s="20" t="s">
        <v>8</v>
      </c>
      <c r="C6" s="44">
        <v>18</v>
      </c>
      <c r="D6" s="43">
        <v>0.29032258064516131</v>
      </c>
      <c r="I6" s="52" t="s">
        <v>29</v>
      </c>
      <c r="J6" s="42">
        <v>0.16071428571428573</v>
      </c>
    </row>
    <row r="7" spans="1:10" ht="15" x14ac:dyDescent="0.3">
      <c r="B7" s="20" t="s">
        <v>17</v>
      </c>
      <c r="C7" s="44">
        <v>17</v>
      </c>
      <c r="D7" s="43">
        <v>0.27419354838709675</v>
      </c>
      <c r="I7" s="52" t="s">
        <v>32</v>
      </c>
      <c r="J7" s="42">
        <v>0.23714285714285716</v>
      </c>
    </row>
    <row r="8" spans="1:10" ht="15" x14ac:dyDescent="0.3">
      <c r="B8" s="20" t="s">
        <v>18</v>
      </c>
      <c r="C8" s="44">
        <v>14</v>
      </c>
      <c r="D8" s="43">
        <v>0.22580645161290322</v>
      </c>
    </row>
    <row r="9" spans="1:10" ht="15" x14ac:dyDescent="0.3">
      <c r="B9" s="20" t="s">
        <v>1</v>
      </c>
      <c r="C9" s="44">
        <v>14</v>
      </c>
      <c r="D9" s="43">
        <v>0.22580645161290322</v>
      </c>
    </row>
    <row r="10" spans="1:10" ht="15" x14ac:dyDescent="0.3">
      <c r="B10" s="20" t="s">
        <v>2</v>
      </c>
      <c r="C10" s="44">
        <v>12</v>
      </c>
      <c r="D10" s="43">
        <v>0.19354838709677419</v>
      </c>
    </row>
    <row r="11" spans="1:10" ht="15" x14ac:dyDescent="0.3">
      <c r="B11" s="20" t="s">
        <v>6</v>
      </c>
      <c r="C11" s="44">
        <v>5</v>
      </c>
      <c r="D11" s="43">
        <v>8.0645161290322578E-2</v>
      </c>
    </row>
    <row r="12" spans="1:10" ht="15" x14ac:dyDescent="0.3">
      <c r="B12" s="20" t="s">
        <v>15</v>
      </c>
      <c r="C12" s="44">
        <v>4</v>
      </c>
      <c r="D12" s="43">
        <v>6.4516129032258063E-2</v>
      </c>
    </row>
    <row r="13" spans="1:10" ht="15" x14ac:dyDescent="0.3">
      <c r="B13" s="20" t="s">
        <v>9</v>
      </c>
      <c r="C13" s="44">
        <v>3</v>
      </c>
      <c r="D13" s="43">
        <v>4.8387096774193547E-2</v>
      </c>
    </row>
    <row r="14" spans="1:10" ht="15" x14ac:dyDescent="0.3">
      <c r="B14" s="20" t="s">
        <v>4</v>
      </c>
      <c r="C14" s="44">
        <v>2</v>
      </c>
      <c r="D14" s="43">
        <v>3.2258064516129031E-2</v>
      </c>
    </row>
    <row r="15" spans="1:10" ht="15" x14ac:dyDescent="0.3">
      <c r="B15" s="20" t="s">
        <v>3</v>
      </c>
      <c r="C15" s="44">
        <v>1</v>
      </c>
      <c r="D15" s="43">
        <v>1.6129032258064516E-2</v>
      </c>
    </row>
    <row r="16" spans="1:10" ht="15" x14ac:dyDescent="0.3">
      <c r="B16" s="20" t="s">
        <v>0</v>
      </c>
      <c r="C16" s="44">
        <v>0</v>
      </c>
      <c r="D16" s="43">
        <v>0</v>
      </c>
    </row>
    <row r="17" spans="2:4" ht="15" x14ac:dyDescent="0.3">
      <c r="B17" s="20" t="s">
        <v>5</v>
      </c>
      <c r="C17" s="44">
        <v>0</v>
      </c>
      <c r="D17" s="43">
        <v>0</v>
      </c>
    </row>
    <row r="18" spans="2:4" x14ac:dyDescent="0.3">
      <c r="B18" s="46"/>
      <c r="C18" s="47">
        <f>SUM(C4:C17)</f>
        <v>135</v>
      </c>
      <c r="D18" s="48">
        <f>C18/(14*62)</f>
        <v>0.15552995391705068</v>
      </c>
    </row>
  </sheetData>
  <mergeCells count="2">
    <mergeCell ref="B2:D2"/>
    <mergeCell ref="I2:J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9E55-FB8A-4C69-B883-4A24B620D678}">
  <dimension ref="B1:E7"/>
  <sheetViews>
    <sheetView workbookViewId="0">
      <selection activeCell="B1" sqref="B1:E1"/>
    </sheetView>
  </sheetViews>
  <sheetFormatPr baseColWidth="10" defaultRowHeight="14.4" x14ac:dyDescent="0.3"/>
  <cols>
    <col min="2" max="2" width="37.44140625" bestFit="1" customWidth="1"/>
    <col min="3" max="3" width="34.6640625" bestFit="1" customWidth="1"/>
  </cols>
  <sheetData>
    <row r="1" spans="2:5" ht="23.4" x14ac:dyDescent="0.45">
      <c r="B1" s="62" t="s">
        <v>47</v>
      </c>
      <c r="C1" s="62"/>
      <c r="D1" s="62"/>
      <c r="E1" s="62"/>
    </row>
    <row r="2" spans="2:5" ht="15.6" x14ac:dyDescent="0.3">
      <c r="B2" s="53" t="s">
        <v>45</v>
      </c>
      <c r="C2" s="53" t="s">
        <v>46</v>
      </c>
      <c r="D2" s="53" t="s">
        <v>39</v>
      </c>
      <c r="E2" s="53" t="s">
        <v>22</v>
      </c>
    </row>
    <row r="3" spans="2:5" x14ac:dyDescent="0.3">
      <c r="B3" s="54" t="s">
        <v>10</v>
      </c>
      <c r="C3" s="55" t="s">
        <v>40</v>
      </c>
      <c r="D3" s="42">
        <v>0.41</v>
      </c>
      <c r="E3" s="17">
        <v>0.16666666666666666</v>
      </c>
    </row>
    <row r="4" spans="2:5" x14ac:dyDescent="0.3">
      <c r="B4" s="55" t="s">
        <v>11</v>
      </c>
      <c r="C4" s="55" t="s">
        <v>41</v>
      </c>
      <c r="D4" s="42">
        <v>0.47120000000000001</v>
      </c>
      <c r="E4" s="17">
        <v>0.18452380952380953</v>
      </c>
    </row>
    <row r="5" spans="2:5" ht="15" x14ac:dyDescent="0.3">
      <c r="B5" s="55" t="s">
        <v>12</v>
      </c>
      <c r="C5" s="55" t="s">
        <v>42</v>
      </c>
      <c r="D5" s="42">
        <v>0.37980000000000003</v>
      </c>
      <c r="E5" s="17">
        <v>0.15476190476190477</v>
      </c>
    </row>
    <row r="6" spans="2:5" ht="15" x14ac:dyDescent="0.3">
      <c r="B6" s="55" t="s">
        <v>13</v>
      </c>
      <c r="C6" s="55" t="s">
        <v>43</v>
      </c>
      <c r="D6" s="42">
        <v>0.40870000000000001</v>
      </c>
      <c r="E6" s="17">
        <v>0.17857142857142858</v>
      </c>
    </row>
    <row r="7" spans="2:5" ht="15" x14ac:dyDescent="0.3">
      <c r="B7" s="56" t="s">
        <v>14</v>
      </c>
      <c r="C7" s="56" t="s">
        <v>44</v>
      </c>
      <c r="D7" s="58">
        <v>0.23250000000000001</v>
      </c>
      <c r="E7" s="57">
        <v>0.10204081632653061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Reliability rate</vt:lpstr>
      <vt:lpstr>Reliability rate (Figure)</vt:lpstr>
      <vt:lpstr>Themes (accuracy+reliability)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Chartier</dc:creator>
  <cp:lastModifiedBy>Mathieu Chartier</cp:lastModifiedBy>
  <dcterms:created xsi:type="dcterms:W3CDTF">2023-10-11T07:28:16Z</dcterms:created>
  <dcterms:modified xsi:type="dcterms:W3CDTF">2024-04-16T14:40:56Z</dcterms:modified>
</cp:coreProperties>
</file>