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6EC41CD5-7091-4C31-A426-2B281E4F9CE9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Лист2" sheetId="2" r:id="rId1"/>
    <sheet name="Лист1" sheetId="1" r:id="rId2"/>
    <sheet name="23-12-1" sheetId="4" r:id="rId3"/>
    <sheet name="Лист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4" l="1"/>
  <c r="N9" i="4"/>
  <c r="O9" i="4"/>
  <c r="P9" i="4"/>
  <c r="L9" i="4"/>
  <c r="L2" i="4" a="1"/>
  <c r="O2" i="4" s="1"/>
  <c r="G2" i="4"/>
  <c r="H2" i="4"/>
  <c r="I2" i="4"/>
  <c r="J2" i="4"/>
  <c r="G3" i="4"/>
  <c r="H3" i="4"/>
  <c r="I3" i="4"/>
  <c r="J3" i="4"/>
  <c r="G4" i="4"/>
  <c r="H4" i="4"/>
  <c r="I4" i="4"/>
  <c r="J4" i="4"/>
  <c r="G5" i="4"/>
  <c r="H5" i="4"/>
  <c r="I5" i="4"/>
  <c r="J5" i="4"/>
  <c r="G6" i="4"/>
  <c r="H6" i="4"/>
  <c r="I6" i="4"/>
  <c r="J6" i="4"/>
  <c r="G7" i="4"/>
  <c r="H7" i="4"/>
  <c r="I7" i="4"/>
  <c r="J7" i="4"/>
  <c r="G8" i="4"/>
  <c r="H8" i="4"/>
  <c r="I8" i="4"/>
  <c r="J8" i="4"/>
  <c r="G9" i="4"/>
  <c r="H9" i="4"/>
  <c r="I9" i="4"/>
  <c r="J9" i="4"/>
  <c r="G10" i="4"/>
  <c r="H10" i="4"/>
  <c r="I10" i="4"/>
  <c r="J10" i="4"/>
  <c r="G11" i="4"/>
  <c r="H11" i="4"/>
  <c r="I11" i="4"/>
  <c r="J11" i="4"/>
  <c r="G12" i="4"/>
  <c r="H12" i="4"/>
  <c r="I12" i="4"/>
  <c r="J12" i="4"/>
  <c r="F3" i="4"/>
  <c r="F4" i="4"/>
  <c r="F5" i="4"/>
  <c r="F6" i="4"/>
  <c r="F7" i="4"/>
  <c r="F8" i="4"/>
  <c r="F9" i="4"/>
  <c r="F10" i="4"/>
  <c r="F11" i="4"/>
  <c r="F12" i="4"/>
  <c r="F2" i="4"/>
  <c r="K9" i="3"/>
  <c r="H2" i="3" a="1"/>
  <c r="J2" i="3" s="1"/>
  <c r="N8" i="1"/>
  <c r="G14" i="1"/>
  <c r="L6" i="4" l="1"/>
  <c r="P4" i="4"/>
  <c r="O3" i="4"/>
  <c r="N2" i="4"/>
  <c r="P5" i="4"/>
  <c r="O4" i="4"/>
  <c r="N3" i="4"/>
  <c r="M2" i="4"/>
  <c r="P6" i="4"/>
  <c r="O5" i="4"/>
  <c r="N4" i="4"/>
  <c r="M3" i="4"/>
  <c r="L2" i="4"/>
  <c r="O6" i="4"/>
  <c r="N5" i="4"/>
  <c r="M4" i="4"/>
  <c r="L3" i="4"/>
  <c r="N6" i="4"/>
  <c r="M5" i="4"/>
  <c r="L4" i="4"/>
  <c r="P2" i="4"/>
  <c r="M6" i="4"/>
  <c r="L5" i="4"/>
  <c r="P3" i="4"/>
  <c r="K6" i="3"/>
  <c r="I5" i="3"/>
  <c r="K3" i="3"/>
  <c r="I2" i="3"/>
  <c r="I9" i="3" s="1"/>
  <c r="J6" i="3"/>
  <c r="H5" i="3"/>
  <c r="J3" i="3"/>
  <c r="J9" i="3" s="1"/>
  <c r="H2" i="3"/>
  <c r="H9" i="3" s="1"/>
  <c r="I6" i="3"/>
  <c r="K4" i="3"/>
  <c r="I3" i="3"/>
  <c r="H3" i="3"/>
  <c r="H6" i="3"/>
  <c r="J4" i="3"/>
  <c r="K5" i="3"/>
  <c r="I4" i="3"/>
  <c r="K2" i="3"/>
  <c r="J5" i="3"/>
  <c r="H4" i="3"/>
  <c r="C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4" i="3"/>
  <c r="D3" i="3"/>
  <c r="N9" i="1"/>
  <c r="N2" i="1" a="1"/>
  <c r="O2" i="1" s="1"/>
  <c r="P6" i="1" l="1"/>
  <c r="N6" i="1"/>
  <c r="P5" i="1"/>
  <c r="N5" i="1"/>
  <c r="P4" i="1"/>
  <c r="N4" i="1"/>
  <c r="P3" i="1"/>
  <c r="N3" i="1"/>
  <c r="P2" i="1"/>
  <c r="N2" i="1"/>
  <c r="Q6" i="1"/>
  <c r="O6" i="1"/>
  <c r="Q5" i="1"/>
  <c r="O5" i="1"/>
  <c r="Q4" i="1"/>
  <c r="O4" i="1"/>
  <c r="Q3" i="1"/>
  <c r="O3" i="1"/>
  <c r="Q2" i="1"/>
  <c r="H36" i="1" a="1"/>
  <c r="H36" i="1" s="1"/>
  <c r="K40" i="1" l="1"/>
  <c r="I40" i="1"/>
  <c r="L39" i="1"/>
  <c r="J39" i="1"/>
  <c r="H39" i="1"/>
  <c r="K38" i="1"/>
  <c r="I38" i="1"/>
  <c r="L37" i="1"/>
  <c r="J37" i="1"/>
  <c r="H37" i="1"/>
  <c r="K36" i="1"/>
  <c r="I36" i="1"/>
  <c r="L40" i="1"/>
  <c r="J40" i="1"/>
  <c r="H40" i="1"/>
  <c r="K39" i="1"/>
  <c r="I39" i="1"/>
  <c r="L38" i="1"/>
  <c r="J38" i="1"/>
  <c r="H38" i="1"/>
  <c r="K37" i="1"/>
  <c r="I37" i="1"/>
  <c r="L36" i="1"/>
  <c r="J36" i="1"/>
  <c r="G2" i="1" a="1"/>
  <c r="I2" i="1" s="1"/>
  <c r="I12" i="1" l="1"/>
  <c r="N38" i="1"/>
  <c r="J7" i="1"/>
  <c r="H5" i="1"/>
  <c r="K2" i="1"/>
  <c r="K12" i="1" s="1"/>
  <c r="K9" i="1"/>
  <c r="J8" i="1"/>
  <c r="I7" i="1"/>
  <c r="H6" i="1"/>
  <c r="G5" i="1"/>
  <c r="K3" i="1"/>
  <c r="J2" i="1"/>
  <c r="J12" i="1" s="1"/>
  <c r="I9" i="1"/>
  <c r="H8" i="1"/>
  <c r="G7" i="1"/>
  <c r="K5" i="1"/>
  <c r="J4" i="1"/>
  <c r="I3" i="1"/>
  <c r="H2" i="1"/>
  <c r="H9" i="1"/>
  <c r="G8" i="1"/>
  <c r="K6" i="1"/>
  <c r="J5" i="1"/>
  <c r="I4" i="1"/>
  <c r="H3" i="1"/>
  <c r="G2" i="1"/>
  <c r="G9" i="1"/>
  <c r="K7" i="1"/>
  <c r="J6" i="1"/>
  <c r="I5" i="1"/>
  <c r="H4" i="1"/>
  <c r="G3" i="1"/>
  <c r="K8" i="1"/>
  <c r="I6" i="1"/>
  <c r="G4" i="1"/>
  <c r="J9" i="1"/>
  <c r="I8" i="1"/>
  <c r="H7" i="1"/>
  <c r="G6" i="1"/>
  <c r="K4" i="1"/>
  <c r="J3" i="1"/>
  <c r="H12" i="1" l="1"/>
  <c r="G12" i="1"/>
  <c r="C24" i="1"/>
  <c r="D24" i="1"/>
  <c r="E24" i="1"/>
  <c r="F24" i="1"/>
  <c r="B24" i="1"/>
  <c r="C23" i="1"/>
  <c r="D23" i="1"/>
  <c r="E23" i="1"/>
  <c r="F23" i="1"/>
  <c r="B23" i="1"/>
  <c r="C22" i="1"/>
  <c r="D22" i="1"/>
  <c r="E22" i="1"/>
  <c r="F22" i="1"/>
  <c r="B22" i="1"/>
  <c r="C21" i="1"/>
  <c r="D21" i="1"/>
  <c r="E21" i="1"/>
  <c r="F21" i="1"/>
  <c r="B21" i="1"/>
  <c r="F20" i="1"/>
  <c r="D20" i="1"/>
  <c r="E20" i="1"/>
  <c r="C20" i="1"/>
  <c r="D17" i="1" l="1" a="1"/>
  <c r="D17" i="1" s="1"/>
</calcChain>
</file>

<file path=xl/sharedStrings.xml><?xml version="1.0" encoding="utf-8"?>
<sst xmlns="http://schemas.openxmlformats.org/spreadsheetml/2006/main" count="68" uniqueCount="37">
  <si>
    <t xml:space="preserve">х1 </t>
  </si>
  <si>
    <t xml:space="preserve">х2 </t>
  </si>
  <si>
    <t xml:space="preserve">х3 </t>
  </si>
  <si>
    <t xml:space="preserve">х4 </t>
  </si>
  <si>
    <t xml:space="preserve">у </t>
  </si>
  <si>
    <t>x1</t>
  </si>
  <si>
    <t>x2</t>
  </si>
  <si>
    <t>x3</t>
  </si>
  <si>
    <t>x4</t>
  </si>
  <si>
    <t>y</t>
  </si>
  <si>
    <t>Столбец 1</t>
  </si>
  <si>
    <t>Столбец 2</t>
  </si>
  <si>
    <t>Столбец 3</t>
  </si>
  <si>
    <t>Столбец 4</t>
  </si>
  <si>
    <t>Столбец 5</t>
  </si>
  <si>
    <t>x 4</t>
  </si>
  <si>
    <t>x 1</t>
  </si>
  <si>
    <t>x 2</t>
  </si>
  <si>
    <t>x 3</t>
  </si>
  <si>
    <t>Матрица Х</t>
  </si>
  <si>
    <t>Х транспонированная</t>
  </si>
  <si>
    <t>Т наблюдаемое</t>
  </si>
  <si>
    <t>&gt; любого из Т наблюдаемых по модулю</t>
  </si>
  <si>
    <t>Все коэфф. Статистич. Значимы</t>
  </si>
  <si>
    <t>Опросили 15 женщин в роддоме с целью иссл зависимости веса новорожд от числа сигарет и колва детей</t>
  </si>
  <si>
    <t>Y - вес р.</t>
  </si>
  <si>
    <t>X - ср. ч. Сиг. В день</t>
  </si>
  <si>
    <t>Z - ч. Детей</t>
  </si>
  <si>
    <t>d2</t>
  </si>
  <si>
    <t>d3</t>
  </si>
  <si>
    <t>Тнабл</t>
  </si>
  <si>
    <t>d1</t>
  </si>
  <si>
    <t>ln(x1)</t>
  </si>
  <si>
    <t>ln(x2)</t>
  </si>
  <si>
    <t>ln(x3)</t>
  </si>
  <si>
    <t>ln(x4)</t>
  </si>
  <si>
    <t>ln(y)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</si>
</sst>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9" fontId="0" fillId="0" borderId="10" xfId="0" applyNumberFormat="1" applyBorder="1"/>
    <xf numFmtId="168" fontId="0" fillId="0" borderId="0" xfId="0" applyNumberFormat="1"/>
    <xf numFmtId="0" fontId="0" fillId="0" borderId="0" xfId="0" applyFill="1"/>
    <xf numFmtId="16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39" sqref="C39"/>
    </sheetView>
  </sheetViews>
  <sheetFormatPr defaultRowHeight="15" x14ac:dyDescent="0.25"/>
  <sheetData>
    <row r="1" spans="1:6" x14ac:dyDescent="0.25">
      <c r="A1" s="16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</row>
    <row r="2" spans="1:6" x14ac:dyDescent="0.25">
      <c r="A2" s="14" t="s">
        <v>10</v>
      </c>
      <c r="B2" s="14">
        <v>1</v>
      </c>
      <c r="C2" s="14"/>
      <c r="D2" s="14"/>
      <c r="E2" s="14"/>
      <c r="F2" s="14"/>
    </row>
    <row r="3" spans="1:6" x14ac:dyDescent="0.25">
      <c r="A3" s="14" t="s">
        <v>11</v>
      </c>
      <c r="B3" s="14">
        <v>0.22360679774997896</v>
      </c>
      <c r="C3" s="14">
        <v>1</v>
      </c>
      <c r="D3" s="14"/>
      <c r="E3" s="14"/>
      <c r="F3" s="14"/>
    </row>
    <row r="4" spans="1:6" x14ac:dyDescent="0.25">
      <c r="A4" s="14" t="s">
        <v>12</v>
      </c>
      <c r="B4" s="14">
        <v>0.62045338746358514</v>
      </c>
      <c r="C4" s="14">
        <v>0.31071440574614301</v>
      </c>
      <c r="D4" s="14">
        <v>1</v>
      </c>
      <c r="E4" s="14"/>
      <c r="F4" s="14"/>
    </row>
    <row r="5" spans="1:6" x14ac:dyDescent="0.25">
      <c r="A5" s="14" t="s">
        <v>13</v>
      </c>
      <c r="B5" s="14">
        <v>0.22143722628395882</v>
      </c>
      <c r="C5" s="14">
        <v>-5.2265695131548662E-2</v>
      </c>
      <c r="D5" s="14">
        <v>-5.0567696454141706E-2</v>
      </c>
      <c r="E5" s="14">
        <v>1</v>
      </c>
      <c r="F5" s="14"/>
    </row>
    <row r="6" spans="1:6" ht="15.75" thickBot="1" x14ac:dyDescent="0.3">
      <c r="A6" s="15" t="s">
        <v>14</v>
      </c>
      <c r="B6" s="15">
        <v>0.32358080655944799</v>
      </c>
      <c r="C6" s="15">
        <v>0.87641107679686814</v>
      </c>
      <c r="D6" s="15">
        <v>0.51207907118869256</v>
      </c>
      <c r="E6" s="15">
        <v>-0.44513904043103791</v>
      </c>
      <c r="F6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H36" sqref="H36"/>
    </sheetView>
  </sheetViews>
  <sheetFormatPr defaultRowHeight="15" x14ac:dyDescent="0.25"/>
  <cols>
    <col min="7" max="7" width="10.140625" bestFit="1" customWidth="1"/>
    <col min="8" max="8" width="12" bestFit="1" customWidth="1"/>
    <col min="9" max="11" width="12.7109375" bestFit="1" customWidth="1"/>
    <col min="12" max="12" width="12" bestFit="1" customWidth="1"/>
    <col min="14" max="14" width="12" customWidth="1"/>
  </cols>
  <sheetData>
    <row r="1" spans="1:17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0" t="s">
        <v>8</v>
      </c>
      <c r="H1" s="10" t="s">
        <v>7</v>
      </c>
      <c r="I1" s="10" t="s">
        <v>6</v>
      </c>
      <c r="J1" s="10" t="s">
        <v>5</v>
      </c>
      <c r="K1" s="10" t="s">
        <v>9</v>
      </c>
      <c r="N1" s="10" t="s">
        <v>8</v>
      </c>
      <c r="O1" s="10" t="s">
        <v>7</v>
      </c>
      <c r="P1" s="10" t="s">
        <v>6</v>
      </c>
      <c r="Q1" s="10" t="s">
        <v>9</v>
      </c>
    </row>
    <row r="2" spans="1:17" ht="16.5" thickTop="1" thickBot="1" x14ac:dyDescent="0.3">
      <c r="A2" s="4">
        <v>2310</v>
      </c>
      <c r="B2" s="5">
        <v>2</v>
      </c>
      <c r="C2" s="5">
        <v>2</v>
      </c>
      <c r="D2" s="5">
        <v>20</v>
      </c>
      <c r="E2" s="6">
        <v>142</v>
      </c>
      <c r="G2">
        <f t="array" ref="G2:K9">LINEST(E2:E12,A2:D12,TRUE,TRUE)</f>
        <v>-0.23181445410546059</v>
      </c>
      <c r="H2">
        <v>2.7092003285059136</v>
      </c>
      <c r="I2">
        <v>12.618387533324087</v>
      </c>
      <c r="J2">
        <v>2.5560897740293978E-2</v>
      </c>
      <c r="K2">
        <v>56.587021193825734</v>
      </c>
      <c r="N2">
        <f t="array" ref="N2:Q6">LINEST(E2:E12,B2:D12,1,1)</f>
        <v>-0.21152052783991721</v>
      </c>
      <c r="O2">
        <v>4.262870518467639</v>
      </c>
      <c r="P2">
        <v>12.72548532887771</v>
      </c>
      <c r="Q2">
        <v>113.84821382651212</v>
      </c>
    </row>
    <row r="3" spans="1:17" ht="15.75" thickBot="1" x14ac:dyDescent="0.3">
      <c r="A3" s="4">
        <v>2333</v>
      </c>
      <c r="B3" s="5">
        <v>2</v>
      </c>
      <c r="C3" s="5">
        <v>2</v>
      </c>
      <c r="D3" s="5">
        <v>12</v>
      </c>
      <c r="E3" s="6">
        <v>144</v>
      </c>
      <c r="G3">
        <v>1.3728076858479123E-2</v>
      </c>
      <c r="H3">
        <v>0.54906998818746755</v>
      </c>
      <c r="I3">
        <v>0.4139390679150885</v>
      </c>
      <c r="J3">
        <v>5.6176363936220261E-3</v>
      </c>
      <c r="K3">
        <v>12.661689427937443</v>
      </c>
      <c r="N3">
        <v>2.5358450022090452E-2</v>
      </c>
      <c r="O3">
        <v>0.83981982709505598</v>
      </c>
      <c r="P3">
        <v>0.80717688173958069</v>
      </c>
      <c r="Q3">
        <v>2.7255495334952351</v>
      </c>
    </row>
    <row r="4" spans="1:17" ht="15.75" thickBot="1" x14ac:dyDescent="0.3">
      <c r="A4" s="4">
        <v>2356</v>
      </c>
      <c r="B4" s="5">
        <v>3</v>
      </c>
      <c r="C4" s="5">
        <v>1.5</v>
      </c>
      <c r="D4" s="5">
        <v>33</v>
      </c>
      <c r="E4" s="6">
        <v>151</v>
      </c>
      <c r="G4">
        <v>0.99654377680538175</v>
      </c>
      <c r="H4">
        <v>1.0042330578979684</v>
      </c>
      <c r="I4" t="e">
        <v>#N/A</v>
      </c>
      <c r="J4" t="e">
        <v>#N/A</v>
      </c>
      <c r="K4" t="e">
        <v>#N/A</v>
      </c>
      <c r="N4">
        <v>0.98461775814850139</v>
      </c>
      <c r="O4">
        <v>1.9614175021836124</v>
      </c>
      <c r="P4" t="e">
        <v>#N/A</v>
      </c>
      <c r="Q4" t="e">
        <v>#N/A</v>
      </c>
    </row>
    <row r="5" spans="1:17" ht="15.75" thickBot="1" x14ac:dyDescent="0.3">
      <c r="A5" s="4">
        <v>2379</v>
      </c>
      <c r="B5" s="5">
        <v>3</v>
      </c>
      <c r="C5" s="5">
        <v>2</v>
      </c>
      <c r="D5" s="5">
        <v>43</v>
      </c>
      <c r="E5" s="6">
        <v>150</v>
      </c>
      <c r="G5">
        <v>432.49974930314386</v>
      </c>
      <c r="H5">
        <v>6</v>
      </c>
      <c r="I5" t="e">
        <v>#N/A</v>
      </c>
      <c r="J5" t="e">
        <v>#N/A</v>
      </c>
      <c r="K5" t="e">
        <v>#N/A</v>
      </c>
      <c r="N5">
        <v>149.35673602453565</v>
      </c>
      <c r="O5">
        <v>7</v>
      </c>
      <c r="P5" t="e">
        <v>#N/A</v>
      </c>
      <c r="Q5" t="e">
        <v>#N/A</v>
      </c>
    </row>
    <row r="6" spans="1:17" ht="15.75" thickBot="1" x14ac:dyDescent="0.3">
      <c r="A6" s="4">
        <v>2402</v>
      </c>
      <c r="B6" s="5">
        <v>2</v>
      </c>
      <c r="C6" s="5">
        <v>3</v>
      </c>
      <c r="D6" s="5">
        <v>53</v>
      </c>
      <c r="E6" s="6">
        <v>139</v>
      </c>
      <c r="G6">
        <v>1744.6763685198223</v>
      </c>
      <c r="H6">
        <v>6.0509042074506239</v>
      </c>
      <c r="I6" t="e">
        <v>#N/A</v>
      </c>
      <c r="J6" t="e">
        <v>#N/A</v>
      </c>
      <c r="K6" t="e">
        <v>#N/A</v>
      </c>
      <c r="N6">
        <v>1723.7971624021675</v>
      </c>
      <c r="O6">
        <v>26.93011032510541</v>
      </c>
      <c r="P6" t="e">
        <v>#N/A</v>
      </c>
      <c r="Q6" t="e">
        <v>#N/A</v>
      </c>
    </row>
    <row r="7" spans="1:17" ht="15.75" thickBot="1" x14ac:dyDescent="0.3">
      <c r="A7" s="4">
        <v>2425</v>
      </c>
      <c r="B7" s="5">
        <v>4</v>
      </c>
      <c r="C7" s="5">
        <v>2</v>
      </c>
      <c r="D7" s="5">
        <v>23</v>
      </c>
      <c r="E7" s="6">
        <v>169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1:17" ht="15.75" thickBot="1" x14ac:dyDescent="0.3">
      <c r="A8" s="4">
        <v>2448</v>
      </c>
      <c r="B8" s="5">
        <v>2</v>
      </c>
      <c r="C8" s="5">
        <v>1.5</v>
      </c>
      <c r="D8" s="5">
        <v>99</v>
      </c>
      <c r="E8" s="6">
        <v>126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N8">
        <f>((G4-N4)/(1-G4))*((11-4-1-1)/1)</f>
        <v>17.252963690901971</v>
      </c>
    </row>
    <row r="9" spans="1:17" ht="15.75" thickBot="1" x14ac:dyDescent="0.3">
      <c r="A9" s="4">
        <v>2471</v>
      </c>
      <c r="B9" s="5">
        <v>2</v>
      </c>
      <c r="C9" s="5">
        <v>2</v>
      </c>
      <c r="D9" s="5">
        <v>34</v>
      </c>
      <c r="E9" s="6">
        <v>142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N9">
        <f>FINV(0.05,1,11-4-1-1)</f>
        <v>6.607890973703368</v>
      </c>
    </row>
    <row r="10" spans="1:17" ht="15.75" thickBot="1" x14ac:dyDescent="0.3">
      <c r="A10" s="4">
        <v>2494</v>
      </c>
      <c r="B10" s="5">
        <v>3</v>
      </c>
      <c r="C10" s="5">
        <v>3</v>
      </c>
      <c r="D10" s="5">
        <v>23</v>
      </c>
      <c r="E10" s="6">
        <v>163</v>
      </c>
    </row>
    <row r="11" spans="1:17" ht="15.75" thickBot="1" x14ac:dyDescent="0.3">
      <c r="A11" s="4">
        <v>2517</v>
      </c>
      <c r="B11" s="5">
        <v>4</v>
      </c>
      <c r="C11" s="5">
        <v>4</v>
      </c>
      <c r="D11" s="5">
        <v>55</v>
      </c>
      <c r="E11" s="6">
        <v>169</v>
      </c>
      <c r="G11" s="22" t="s">
        <v>21</v>
      </c>
      <c r="H11" s="22"/>
      <c r="I11" s="22"/>
      <c r="J11" s="22"/>
      <c r="K11" s="22"/>
    </row>
    <row r="12" spans="1:17" ht="15.75" thickBot="1" x14ac:dyDescent="0.3">
      <c r="A12" s="7">
        <v>2540</v>
      </c>
      <c r="B12" s="8">
        <v>2</v>
      </c>
      <c r="C12" s="8">
        <v>3</v>
      </c>
      <c r="D12" s="8">
        <v>22</v>
      </c>
      <c r="E12" s="9">
        <v>149</v>
      </c>
      <c r="G12">
        <f>G2/G3</f>
        <v>-16.886156487554977</v>
      </c>
      <c r="H12">
        <f>H2/H3</f>
        <v>4.9341621046330406</v>
      </c>
      <c r="I12">
        <f>I2/I3</f>
        <v>30.483683496896948</v>
      </c>
      <c r="J12">
        <f>J2/J3</f>
        <v>4.5501160896270356</v>
      </c>
      <c r="K12">
        <f>K2/K3</f>
        <v>4.4691525183810814</v>
      </c>
    </row>
    <row r="13" spans="1:17" ht="15.75" thickTop="1" x14ac:dyDescent="0.25"/>
    <row r="14" spans="1:17" x14ac:dyDescent="0.25">
      <c r="G14" s="19">
        <f>TINV(0.05,6)</f>
        <v>2.4469118511449697</v>
      </c>
      <c r="H14" t="s">
        <v>22</v>
      </c>
      <c r="K14" t="s">
        <v>23</v>
      </c>
    </row>
    <row r="16" spans="1:17" x14ac:dyDescent="0.25">
      <c r="H16" s="22" t="s">
        <v>19</v>
      </c>
      <c r="I16" s="22"/>
      <c r="J16" s="22"/>
      <c r="K16" s="22"/>
      <c r="L16" s="22"/>
    </row>
    <row r="17" spans="1:18" x14ac:dyDescent="0.25">
      <c r="D17">
        <f t="array" ref="D17">MDETERM(B20:F24)</f>
        <v>1.7079143893756125E-3</v>
      </c>
      <c r="H17" s="17">
        <v>1</v>
      </c>
      <c r="I17" s="18">
        <v>2310</v>
      </c>
      <c r="J17" s="18">
        <v>2</v>
      </c>
      <c r="K17" s="18">
        <v>2</v>
      </c>
      <c r="L17" s="18">
        <v>20</v>
      </c>
    </row>
    <row r="18" spans="1:18" x14ac:dyDescent="0.25">
      <c r="H18" s="17">
        <v>1</v>
      </c>
      <c r="I18" s="18">
        <v>2333</v>
      </c>
      <c r="J18" s="18">
        <v>2</v>
      </c>
      <c r="K18" s="18">
        <v>2</v>
      </c>
      <c r="L18" s="18">
        <v>12</v>
      </c>
    </row>
    <row r="19" spans="1:18" x14ac:dyDescent="0.25">
      <c r="A19" s="11"/>
      <c r="B19" s="12" t="s">
        <v>5</v>
      </c>
      <c r="C19" s="12" t="s">
        <v>6</v>
      </c>
      <c r="D19" s="12" t="s">
        <v>7</v>
      </c>
      <c r="E19" s="12" t="s">
        <v>8</v>
      </c>
      <c r="F19" s="12" t="s">
        <v>9</v>
      </c>
      <c r="H19" s="17">
        <v>1</v>
      </c>
      <c r="I19" s="18">
        <v>2356</v>
      </c>
      <c r="J19" s="18">
        <v>3</v>
      </c>
      <c r="K19" s="18">
        <v>1.5</v>
      </c>
      <c r="L19" s="18">
        <v>33</v>
      </c>
    </row>
    <row r="20" spans="1:18" x14ac:dyDescent="0.25">
      <c r="A20" s="11" t="s">
        <v>5</v>
      </c>
      <c r="B20" s="13">
        <v>1</v>
      </c>
      <c r="C20" s="11">
        <f>CORREL($A$2:$A$12,B2:B12)</f>
        <v>0.22360679774997896</v>
      </c>
      <c r="D20" s="11">
        <f>CORREL($A$2:$A$12,C2:C12)</f>
        <v>0.62045338746358514</v>
      </c>
      <c r="E20" s="11">
        <f>CORREL($A$2:$A$12,D2:D12)</f>
        <v>0.22143722628395882</v>
      </c>
      <c r="F20" s="11">
        <f>CORREL($A$2:$A$12,E2:E12)</f>
        <v>0.32358080655944799</v>
      </c>
      <c r="H20" s="17">
        <v>1</v>
      </c>
      <c r="I20" s="18">
        <v>2379</v>
      </c>
      <c r="J20" s="18">
        <v>3</v>
      </c>
      <c r="K20" s="18">
        <v>2</v>
      </c>
      <c r="L20" s="18">
        <v>43</v>
      </c>
    </row>
    <row r="21" spans="1:18" x14ac:dyDescent="0.25">
      <c r="A21" s="11" t="s">
        <v>6</v>
      </c>
      <c r="B21" s="11">
        <f>CORREL($B$2:$B$12,A2:A12)</f>
        <v>0.22360679774997896</v>
      </c>
      <c r="C21" s="11">
        <f>CORREL($B$2:$B$12,B2:B12)</f>
        <v>1</v>
      </c>
      <c r="D21" s="11">
        <f>CORREL($B$2:$B$12,C2:C12)</f>
        <v>0.31071440574614301</v>
      </c>
      <c r="E21" s="11">
        <f>CORREL($B$2:$B$12,D2:D12)</f>
        <v>-5.2265695131548662E-2</v>
      </c>
      <c r="F21" s="11">
        <f>CORREL($B$2:$B$12,E2:E12)</f>
        <v>0.87641107679686814</v>
      </c>
      <c r="H21" s="17">
        <v>1</v>
      </c>
      <c r="I21" s="18">
        <v>2402</v>
      </c>
      <c r="J21" s="18">
        <v>2</v>
      </c>
      <c r="K21" s="18">
        <v>3</v>
      </c>
      <c r="L21" s="18">
        <v>53</v>
      </c>
    </row>
    <row r="22" spans="1:18" x14ac:dyDescent="0.25">
      <c r="A22" s="11" t="s">
        <v>7</v>
      </c>
      <c r="B22" s="11">
        <f>CORREL($C$2:$C$12,A2:A12)</f>
        <v>0.62045338746358514</v>
      </c>
      <c r="C22" s="11">
        <f>CORREL($C$2:$C$12,B2:B12)</f>
        <v>0.31071440574614301</v>
      </c>
      <c r="D22" s="11">
        <f>CORREL($C$2:$C$12,C2:C12)</f>
        <v>1</v>
      </c>
      <c r="E22" s="11">
        <f>CORREL($C$2:$C$12,D2:D12)</f>
        <v>-5.0567696454141706E-2</v>
      </c>
      <c r="F22" s="11">
        <f>CORREL($C$2:$C$12,E2:E12)</f>
        <v>0.51207907118869256</v>
      </c>
      <c r="H22" s="17">
        <v>1</v>
      </c>
      <c r="I22" s="18">
        <v>2425</v>
      </c>
      <c r="J22" s="18">
        <v>4</v>
      </c>
      <c r="K22" s="18">
        <v>2</v>
      </c>
      <c r="L22" s="18">
        <v>23</v>
      </c>
    </row>
    <row r="23" spans="1:18" x14ac:dyDescent="0.25">
      <c r="A23" s="11" t="s">
        <v>8</v>
      </c>
      <c r="B23" s="11">
        <f>CORREL($D$2:$D$12,A2:A12)</f>
        <v>0.22143722628395882</v>
      </c>
      <c r="C23" s="11">
        <f>CORREL($D$2:$D$12,B2:B12)</f>
        <v>-5.2265695131548662E-2</v>
      </c>
      <c r="D23" s="11">
        <f>CORREL($D$2:$D$12,C2:C12)</f>
        <v>-5.0567696454141706E-2</v>
      </c>
      <c r="E23" s="11">
        <f>CORREL($D$2:$D$12,D2:D12)</f>
        <v>0.99999999999999978</v>
      </c>
      <c r="F23" s="11">
        <f>CORREL($D$2:$D$12,E2:E12)</f>
        <v>-0.44513904043103791</v>
      </c>
      <c r="H23" s="17">
        <v>1</v>
      </c>
      <c r="I23" s="18">
        <v>2448</v>
      </c>
      <c r="J23" s="18">
        <v>2</v>
      </c>
      <c r="K23" s="18">
        <v>1.5</v>
      </c>
      <c r="L23" s="18">
        <v>99</v>
      </c>
    </row>
    <row r="24" spans="1:18" x14ac:dyDescent="0.25">
      <c r="A24" s="11" t="s">
        <v>9</v>
      </c>
      <c r="B24" s="11">
        <f>CORREL($E$2:$E$12,A2:A12)</f>
        <v>0.32358080655944799</v>
      </c>
      <c r="C24" s="11">
        <f>CORREL($E$2:$E$12,B2:B12)</f>
        <v>0.87641107679686814</v>
      </c>
      <c r="D24" s="11">
        <f>CORREL($E$2:$E$12,C2:C12)</f>
        <v>0.51207907118869256</v>
      </c>
      <c r="E24" s="11">
        <f>CORREL($E$2:$E$12,D2:D12)</f>
        <v>-0.44513904043103791</v>
      </c>
      <c r="F24" s="11">
        <f>CORREL($E$2:$E$12,E2:E12)</f>
        <v>0.99999999999999978</v>
      </c>
      <c r="H24" s="17">
        <v>1</v>
      </c>
      <c r="I24" s="18">
        <v>2471</v>
      </c>
      <c r="J24" s="18">
        <v>2</v>
      </c>
      <c r="K24" s="18">
        <v>2</v>
      </c>
      <c r="L24" s="18">
        <v>34</v>
      </c>
    </row>
    <row r="25" spans="1:18" x14ac:dyDescent="0.25">
      <c r="H25" s="17">
        <v>1</v>
      </c>
      <c r="I25" s="18">
        <v>2494</v>
      </c>
      <c r="J25" s="18">
        <v>3</v>
      </c>
      <c r="K25" s="18">
        <v>3</v>
      </c>
      <c r="L25" s="18">
        <v>23</v>
      </c>
    </row>
    <row r="26" spans="1:18" ht="15.75" thickBot="1" x14ac:dyDescent="0.3">
      <c r="H26" s="17">
        <v>1</v>
      </c>
      <c r="I26" s="18">
        <v>2517</v>
      </c>
      <c r="J26" s="18">
        <v>4</v>
      </c>
      <c r="K26" s="18">
        <v>4</v>
      </c>
      <c r="L26" s="18">
        <v>55</v>
      </c>
    </row>
    <row r="27" spans="1:18" x14ac:dyDescent="0.25">
      <c r="A27" s="16"/>
      <c r="B27" s="16" t="s">
        <v>5</v>
      </c>
      <c r="C27" s="16" t="s">
        <v>6</v>
      </c>
      <c r="D27" s="16" t="s">
        <v>7</v>
      </c>
      <c r="E27" s="16" t="s">
        <v>15</v>
      </c>
      <c r="F27" s="16" t="s">
        <v>9</v>
      </c>
      <c r="H27" s="17">
        <v>1</v>
      </c>
      <c r="I27" s="18">
        <v>2540</v>
      </c>
      <c r="J27" s="18">
        <v>2</v>
      </c>
      <c r="K27" s="18">
        <v>3</v>
      </c>
      <c r="L27" s="18">
        <v>22</v>
      </c>
    </row>
    <row r="28" spans="1:18" x14ac:dyDescent="0.25">
      <c r="A28" s="14" t="s">
        <v>16</v>
      </c>
      <c r="B28" s="14">
        <v>1</v>
      </c>
      <c r="C28" s="14"/>
      <c r="D28" s="14"/>
      <c r="E28" s="14"/>
      <c r="F28" s="14"/>
    </row>
    <row r="29" spans="1:18" x14ac:dyDescent="0.25">
      <c r="A29" s="14" t="s">
        <v>17</v>
      </c>
      <c r="B29" s="14">
        <v>0.22360679774997896</v>
      </c>
      <c r="C29" s="14">
        <v>1</v>
      </c>
      <c r="D29" s="14"/>
      <c r="E29" s="14"/>
      <c r="F29" s="14"/>
      <c r="H29" s="22" t="s">
        <v>20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x14ac:dyDescent="0.25">
      <c r="A30" s="14" t="s">
        <v>18</v>
      </c>
      <c r="B30" s="14">
        <v>0.62045338746358514</v>
      </c>
      <c r="C30" s="14">
        <v>0.31071440574614301</v>
      </c>
      <c r="D30" s="14">
        <v>1</v>
      </c>
      <c r="E30" s="14"/>
      <c r="F30" s="14"/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</row>
    <row r="31" spans="1:18" x14ac:dyDescent="0.25">
      <c r="A31" s="14" t="s">
        <v>15</v>
      </c>
      <c r="B31" s="14">
        <v>0.22143722628395882</v>
      </c>
      <c r="C31" s="14">
        <v>-5.2265695131548662E-2</v>
      </c>
      <c r="D31" s="14">
        <v>-5.0567696454141706E-2</v>
      </c>
      <c r="E31" s="14">
        <v>1</v>
      </c>
      <c r="F31" s="14"/>
      <c r="H31" s="18">
        <v>2310</v>
      </c>
      <c r="I31" s="18">
        <v>2333</v>
      </c>
      <c r="J31" s="18">
        <v>2356</v>
      </c>
      <c r="K31" s="18">
        <v>2379</v>
      </c>
      <c r="L31" s="18">
        <v>2402</v>
      </c>
      <c r="M31" s="18">
        <v>2425</v>
      </c>
      <c r="N31" s="18">
        <v>2448</v>
      </c>
      <c r="O31" s="18">
        <v>2471</v>
      </c>
      <c r="P31" s="18">
        <v>2494</v>
      </c>
      <c r="Q31" s="18">
        <v>2517</v>
      </c>
      <c r="R31" s="18">
        <v>2540</v>
      </c>
    </row>
    <row r="32" spans="1:18" ht="15.75" thickBot="1" x14ac:dyDescent="0.3">
      <c r="A32" s="15" t="s">
        <v>9</v>
      </c>
      <c r="B32" s="15">
        <v>0.32358080655944799</v>
      </c>
      <c r="C32" s="15">
        <v>0.87641107679686814</v>
      </c>
      <c r="D32" s="15">
        <v>0.51207907118869256</v>
      </c>
      <c r="E32" s="15">
        <v>-0.44513904043103791</v>
      </c>
      <c r="F32" s="15">
        <v>1</v>
      </c>
      <c r="H32" s="18">
        <v>2</v>
      </c>
      <c r="I32" s="18">
        <v>2</v>
      </c>
      <c r="J32" s="18">
        <v>3</v>
      </c>
      <c r="K32" s="18">
        <v>3</v>
      </c>
      <c r="L32" s="18">
        <v>2</v>
      </c>
      <c r="M32" s="18">
        <v>4</v>
      </c>
      <c r="N32" s="18">
        <v>2</v>
      </c>
      <c r="O32" s="18">
        <v>2</v>
      </c>
      <c r="P32" s="18">
        <v>3</v>
      </c>
      <c r="Q32" s="18">
        <v>4</v>
      </c>
      <c r="R32" s="18">
        <v>2</v>
      </c>
    </row>
    <row r="33" spans="8:18" x14ac:dyDescent="0.25">
      <c r="H33" s="18">
        <v>2</v>
      </c>
      <c r="I33" s="18">
        <v>2</v>
      </c>
      <c r="J33" s="18">
        <v>1.5</v>
      </c>
      <c r="K33" s="18">
        <v>2</v>
      </c>
      <c r="L33" s="18">
        <v>3</v>
      </c>
      <c r="M33" s="18">
        <v>2</v>
      </c>
      <c r="N33" s="18">
        <v>1.5</v>
      </c>
      <c r="O33" s="18">
        <v>2</v>
      </c>
      <c r="P33" s="18">
        <v>3</v>
      </c>
      <c r="Q33" s="18">
        <v>4</v>
      </c>
      <c r="R33" s="18">
        <v>3</v>
      </c>
    </row>
    <row r="34" spans="8:18" x14ac:dyDescent="0.25">
      <c r="H34" s="18">
        <v>20</v>
      </c>
      <c r="I34" s="18">
        <v>12</v>
      </c>
      <c r="J34" s="18">
        <v>33</v>
      </c>
      <c r="K34" s="18">
        <v>43</v>
      </c>
      <c r="L34" s="18">
        <v>53</v>
      </c>
      <c r="M34" s="18">
        <v>23</v>
      </c>
      <c r="N34" s="18">
        <v>99</v>
      </c>
      <c r="O34" s="18">
        <v>34</v>
      </c>
      <c r="P34" s="18">
        <v>23</v>
      </c>
      <c r="Q34" s="18">
        <v>55</v>
      </c>
      <c r="R34" s="18">
        <v>22</v>
      </c>
    </row>
    <row r="36" spans="8:18" x14ac:dyDescent="0.25">
      <c r="H36">
        <f t="array" ref="H36:L40">MMULT(H30:R34,H17:L27)</f>
        <v>11</v>
      </c>
      <c r="I36">
        <v>26675</v>
      </c>
      <c r="J36">
        <v>29</v>
      </c>
      <c r="K36">
        <v>26</v>
      </c>
      <c r="L36">
        <v>417</v>
      </c>
    </row>
    <row r="37" spans="8:18" x14ac:dyDescent="0.25">
      <c r="H37">
        <v>26675</v>
      </c>
      <c r="I37">
        <v>64745065</v>
      </c>
      <c r="J37">
        <v>70463</v>
      </c>
      <c r="K37">
        <v>63418</v>
      </c>
      <c r="L37">
        <v>1015365</v>
      </c>
    </row>
    <row r="38" spans="8:18" x14ac:dyDescent="0.25">
      <c r="H38">
        <v>29</v>
      </c>
      <c r="I38">
        <v>70463</v>
      </c>
      <c r="J38">
        <v>83</v>
      </c>
      <c r="K38">
        <v>70.5</v>
      </c>
      <c r="L38">
        <v>1089</v>
      </c>
      <c r="N38" s="20">
        <f>MDETERM(H36:L40)</f>
        <v>75183958894.000153</v>
      </c>
    </row>
    <row r="39" spans="8:18" x14ac:dyDescent="0.25">
      <c r="H39">
        <v>26</v>
      </c>
      <c r="I39">
        <v>63418</v>
      </c>
      <c r="J39">
        <v>70.5</v>
      </c>
      <c r="K39">
        <v>67.5</v>
      </c>
      <c r="L39">
        <v>976</v>
      </c>
    </row>
    <row r="40" spans="8:18" x14ac:dyDescent="0.25">
      <c r="H40">
        <v>417</v>
      </c>
      <c r="I40">
        <v>1015365</v>
      </c>
      <c r="J40">
        <v>1089</v>
      </c>
      <c r="K40">
        <v>976</v>
      </c>
      <c r="L40">
        <v>21815</v>
      </c>
    </row>
  </sheetData>
  <mergeCells count="3">
    <mergeCell ref="H16:L16"/>
    <mergeCell ref="H29:R29"/>
    <mergeCell ref="G11:K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6F14-4DE2-4E92-8577-B1DD983BC5EF}">
  <dimension ref="A1:U12"/>
  <sheetViews>
    <sheetView tabSelected="1" zoomScale="145" zoomScaleNormal="145" workbookViewId="0">
      <selection activeCell="Q14" sqref="Q14"/>
    </sheetView>
  </sheetViews>
  <sheetFormatPr defaultRowHeight="15" x14ac:dyDescent="0.25"/>
  <cols>
    <col min="1" max="1" width="5.28515625" bestFit="1" customWidth="1"/>
    <col min="2" max="2" width="3.140625" bestFit="1" customWidth="1"/>
    <col min="3" max="3" width="3.5703125" bestFit="1" customWidth="1"/>
    <col min="4" max="4" width="3.140625" bestFit="1" customWidth="1"/>
    <col min="5" max="5" width="4.140625" bestFit="1" customWidth="1"/>
    <col min="6" max="9" width="6" bestFit="1" customWidth="1"/>
    <col min="10" max="10" width="5.7109375" bestFit="1" customWidth="1"/>
    <col min="12" max="12" width="9" bestFit="1" customWidth="1"/>
    <col min="13" max="16" width="6.85546875" bestFit="1" customWidth="1"/>
  </cols>
  <sheetData>
    <row r="1" spans="1:2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2" t="s">
        <v>32</v>
      </c>
      <c r="G1" s="12" t="s">
        <v>33</v>
      </c>
      <c r="H1" s="12" t="s">
        <v>34</v>
      </c>
      <c r="I1" s="12" t="s">
        <v>35</v>
      </c>
      <c r="J1" s="12" t="s">
        <v>36</v>
      </c>
    </row>
    <row r="2" spans="1:21" x14ac:dyDescent="0.25">
      <c r="A2" s="24">
        <v>2310</v>
      </c>
      <c r="B2" s="24">
        <v>2</v>
      </c>
      <c r="C2" s="24">
        <v>2</v>
      </c>
      <c r="D2" s="24">
        <v>20</v>
      </c>
      <c r="E2" s="24">
        <v>142</v>
      </c>
      <c r="F2" s="25">
        <f>LN(A2)</f>
        <v>7.7450028035158391</v>
      </c>
      <c r="G2" s="25">
        <f t="shared" ref="G2:J12" si="0">LN(B2)</f>
        <v>0.69314718055994529</v>
      </c>
      <c r="H2" s="25">
        <f t="shared" si="0"/>
        <v>0.69314718055994529</v>
      </c>
      <c r="I2" s="25">
        <f t="shared" si="0"/>
        <v>2.9957322735539909</v>
      </c>
      <c r="J2" s="25">
        <f t="shared" si="0"/>
        <v>4.9558270576012609</v>
      </c>
      <c r="L2" s="26">
        <f t="array" ref="L2:P6">LINEST(J2:J12,F2:I12,1,1)</f>
        <v>-6.3457550698411788E-2</v>
      </c>
      <c r="M2" s="26">
        <v>6.5840504199636773E-2</v>
      </c>
      <c r="N2" s="26">
        <v>0.24803013870534979</v>
      </c>
      <c r="O2" s="26">
        <v>0.35132369973654864</v>
      </c>
      <c r="P2" s="26">
        <v>2.201645070923214</v>
      </c>
    </row>
    <row r="3" spans="1:21" x14ac:dyDescent="0.25">
      <c r="A3" s="24">
        <v>2333</v>
      </c>
      <c r="B3" s="24">
        <v>2</v>
      </c>
      <c r="C3" s="24">
        <v>2</v>
      </c>
      <c r="D3" s="24">
        <v>12</v>
      </c>
      <c r="E3" s="24">
        <v>144</v>
      </c>
      <c r="F3" s="25">
        <f t="shared" ref="F3:F12" si="1">LN(A3)</f>
        <v>7.75491027202143</v>
      </c>
      <c r="G3" s="25">
        <f t="shared" si="0"/>
        <v>0.69314718055994529</v>
      </c>
      <c r="H3" s="25">
        <f t="shared" si="0"/>
        <v>0.69314718055994529</v>
      </c>
      <c r="I3" s="25">
        <f t="shared" si="0"/>
        <v>2.4849066497880004</v>
      </c>
      <c r="J3" s="25">
        <f t="shared" si="0"/>
        <v>4.9698132995760007</v>
      </c>
      <c r="L3" s="26">
        <v>7.1323330756290926E-3</v>
      </c>
      <c r="M3" s="26">
        <v>1.6063564517785608E-2</v>
      </c>
      <c r="N3" s="26">
        <v>1.3783940718747131E-2</v>
      </c>
      <c r="O3" s="26">
        <v>0.16535403029177179</v>
      </c>
      <c r="P3" s="26">
        <v>1.2706655456669942</v>
      </c>
    </row>
    <row r="4" spans="1:21" x14ac:dyDescent="0.25">
      <c r="A4" s="24">
        <v>2356</v>
      </c>
      <c r="B4" s="24">
        <v>3</v>
      </c>
      <c r="C4" s="24">
        <v>1.5</v>
      </c>
      <c r="D4" s="24">
        <v>33</v>
      </c>
      <c r="E4" s="24">
        <v>151</v>
      </c>
      <c r="F4" s="25">
        <f t="shared" si="1"/>
        <v>7.7647205447714773</v>
      </c>
      <c r="G4" s="25">
        <f t="shared" si="0"/>
        <v>1.0986122886681098</v>
      </c>
      <c r="H4" s="25">
        <f t="shared" si="0"/>
        <v>0.40546510810816438</v>
      </c>
      <c r="I4" s="25">
        <f t="shared" si="0"/>
        <v>3.4965075614664802</v>
      </c>
      <c r="J4" s="25">
        <f t="shared" si="0"/>
        <v>5.0172798368149243</v>
      </c>
      <c r="L4" s="26">
        <v>0.9886530812735409</v>
      </c>
      <c r="M4" s="26">
        <v>1.2203308508620666E-2</v>
      </c>
      <c r="N4" s="26" t="e">
        <v>#N/A</v>
      </c>
      <c r="O4" s="26" t="e">
        <v>#N/A</v>
      </c>
      <c r="P4" s="26" t="e">
        <v>#N/A</v>
      </c>
    </row>
    <row r="5" spans="1:21" x14ac:dyDescent="0.25">
      <c r="A5" s="24">
        <v>2379</v>
      </c>
      <c r="B5" s="24">
        <v>3</v>
      </c>
      <c r="C5" s="24">
        <v>2</v>
      </c>
      <c r="D5" s="24">
        <v>43</v>
      </c>
      <c r="E5" s="24">
        <v>150</v>
      </c>
      <c r="F5" s="25">
        <f t="shared" si="1"/>
        <v>7.7744355103029577</v>
      </c>
      <c r="G5" s="25">
        <f t="shared" si="0"/>
        <v>1.0986122886681098</v>
      </c>
      <c r="H5" s="25">
        <f t="shared" si="0"/>
        <v>0.69314718055994529</v>
      </c>
      <c r="I5" s="25">
        <f t="shared" si="0"/>
        <v>3.7612001156935624</v>
      </c>
      <c r="J5" s="25">
        <f t="shared" si="0"/>
        <v>5.0106352940962555</v>
      </c>
      <c r="L5" s="26">
        <v>130.69447818042997</v>
      </c>
      <c r="M5" s="26">
        <v>6</v>
      </c>
      <c r="N5" s="26" t="e">
        <v>#N/A</v>
      </c>
      <c r="O5" s="26" t="e">
        <v>#N/A</v>
      </c>
      <c r="P5" s="26" t="e">
        <v>#N/A</v>
      </c>
    </row>
    <row r="6" spans="1:21" x14ac:dyDescent="0.25">
      <c r="A6" s="24">
        <v>2402</v>
      </c>
      <c r="B6" s="24">
        <v>2</v>
      </c>
      <c r="C6" s="24">
        <v>3</v>
      </c>
      <c r="D6" s="24">
        <v>53</v>
      </c>
      <c r="E6" s="24">
        <v>139</v>
      </c>
      <c r="F6" s="25">
        <f t="shared" si="1"/>
        <v>7.7840570026399289</v>
      </c>
      <c r="G6" s="25">
        <f t="shared" si="0"/>
        <v>0.69314718055994529</v>
      </c>
      <c r="H6" s="25">
        <f t="shared" si="0"/>
        <v>1.0986122886681098</v>
      </c>
      <c r="I6" s="25">
        <f t="shared" si="0"/>
        <v>3.970291913552122</v>
      </c>
      <c r="J6" s="25">
        <f t="shared" si="0"/>
        <v>4.9344739331306915</v>
      </c>
      <c r="L6" s="26">
        <v>7.7852472863582461E-2</v>
      </c>
      <c r="M6" s="26">
        <v>8.935244313394413E-4</v>
      </c>
      <c r="N6" s="26" t="e">
        <v>#N/A</v>
      </c>
      <c r="O6" s="26" t="e">
        <v>#N/A</v>
      </c>
      <c r="P6" s="26" t="e">
        <v>#N/A</v>
      </c>
      <c r="R6" s="27"/>
      <c r="S6" s="27"/>
      <c r="T6" s="27"/>
      <c r="U6" s="27"/>
    </row>
    <row r="7" spans="1:21" x14ac:dyDescent="0.25">
      <c r="A7" s="24">
        <v>2425</v>
      </c>
      <c r="B7" s="24">
        <v>4</v>
      </c>
      <c r="C7" s="24">
        <v>2</v>
      </c>
      <c r="D7" s="24">
        <v>23</v>
      </c>
      <c r="E7" s="24">
        <v>169</v>
      </c>
      <c r="F7" s="25">
        <f t="shared" si="1"/>
        <v>7.7935868033715838</v>
      </c>
      <c r="G7" s="25">
        <f t="shared" si="0"/>
        <v>1.3862943611198906</v>
      </c>
      <c r="H7" s="25">
        <f t="shared" si="0"/>
        <v>0.69314718055994529</v>
      </c>
      <c r="I7" s="25">
        <f t="shared" si="0"/>
        <v>3.1354942159291497</v>
      </c>
      <c r="J7" s="25">
        <f t="shared" si="0"/>
        <v>5.1298987149230735</v>
      </c>
      <c r="R7" s="27"/>
      <c r="S7" s="27"/>
      <c r="T7" s="27"/>
      <c r="U7" s="27"/>
    </row>
    <row r="8" spans="1:21" x14ac:dyDescent="0.25">
      <c r="A8" s="24">
        <v>2448</v>
      </c>
      <c r="B8" s="24">
        <v>2</v>
      </c>
      <c r="C8" s="24">
        <v>1.5</v>
      </c>
      <c r="D8" s="24">
        <v>99</v>
      </c>
      <c r="E8" s="24">
        <v>126</v>
      </c>
      <c r="F8" s="25">
        <f t="shared" si="1"/>
        <v>7.8030266436322169</v>
      </c>
      <c r="G8" s="25">
        <f t="shared" si="0"/>
        <v>0.69314718055994529</v>
      </c>
      <c r="H8" s="25">
        <f t="shared" si="0"/>
        <v>0.40546510810816438</v>
      </c>
      <c r="I8" s="25">
        <f t="shared" si="0"/>
        <v>4.5951198501345898</v>
      </c>
      <c r="J8" s="25">
        <f t="shared" si="0"/>
        <v>4.836281906951478</v>
      </c>
      <c r="L8" s="22" t="s">
        <v>30</v>
      </c>
      <c r="M8" s="22"/>
      <c r="N8" s="22"/>
      <c r="O8" s="22"/>
      <c r="P8" s="22"/>
      <c r="R8" s="27"/>
      <c r="S8" s="27"/>
      <c r="T8" s="27"/>
      <c r="U8" s="27"/>
    </row>
    <row r="9" spans="1:21" x14ac:dyDescent="0.25">
      <c r="A9" s="24">
        <v>2471</v>
      </c>
      <c r="B9" s="24">
        <v>2</v>
      </c>
      <c r="C9" s="24">
        <v>2</v>
      </c>
      <c r="D9" s="24">
        <v>34</v>
      </c>
      <c r="E9" s="24">
        <v>142</v>
      </c>
      <c r="F9" s="25">
        <f t="shared" si="1"/>
        <v>7.81237820598861</v>
      </c>
      <c r="G9" s="25">
        <f t="shared" si="0"/>
        <v>0.69314718055994529</v>
      </c>
      <c r="H9" s="25">
        <f t="shared" si="0"/>
        <v>0.69314718055994529</v>
      </c>
      <c r="I9" s="25">
        <f t="shared" si="0"/>
        <v>3.5263605246161616</v>
      </c>
      <c r="J9" s="25">
        <f t="shared" si="0"/>
        <v>4.9558270576012609</v>
      </c>
      <c r="L9" s="28">
        <f>L2/L3</f>
        <v>-8.8971659098821103</v>
      </c>
      <c r="M9" s="28">
        <f t="shared" ref="M9:P9" si="2">M2/M3</f>
        <v>4.0987480784067598</v>
      </c>
      <c r="N9" s="28">
        <f t="shared" si="2"/>
        <v>17.994138524406981</v>
      </c>
      <c r="O9" s="28">
        <f t="shared" si="2"/>
        <v>2.1246757585323333</v>
      </c>
      <c r="P9" s="28">
        <f t="shared" si="2"/>
        <v>1.7326707869201983</v>
      </c>
      <c r="R9" s="27"/>
      <c r="S9" s="27"/>
      <c r="T9" s="27"/>
      <c r="U9" s="27"/>
    </row>
    <row r="10" spans="1:21" x14ac:dyDescent="0.25">
      <c r="A10" s="24">
        <v>2494</v>
      </c>
      <c r="B10" s="24">
        <v>3</v>
      </c>
      <c r="C10" s="24">
        <v>3</v>
      </c>
      <c r="D10" s="24">
        <v>23</v>
      </c>
      <c r="E10" s="24">
        <v>163</v>
      </c>
      <c r="F10" s="25">
        <f t="shared" si="1"/>
        <v>7.8216431262399819</v>
      </c>
      <c r="G10" s="25">
        <f t="shared" si="0"/>
        <v>1.0986122886681098</v>
      </c>
      <c r="H10" s="25">
        <f t="shared" si="0"/>
        <v>1.0986122886681098</v>
      </c>
      <c r="I10" s="25">
        <f t="shared" si="0"/>
        <v>3.1354942159291497</v>
      </c>
      <c r="J10" s="25">
        <f t="shared" si="0"/>
        <v>5.0937502008067623</v>
      </c>
    </row>
    <row r="11" spans="1:21" x14ac:dyDescent="0.25">
      <c r="A11" s="24">
        <v>2517</v>
      </c>
      <c r="B11" s="24">
        <v>4</v>
      </c>
      <c r="C11" s="24">
        <v>4</v>
      </c>
      <c r="D11" s="24">
        <v>55</v>
      </c>
      <c r="E11" s="24">
        <v>169</v>
      </c>
      <c r="F11" s="25">
        <f t="shared" si="1"/>
        <v>7.8308229951353159</v>
      </c>
      <c r="G11" s="25">
        <f t="shared" si="0"/>
        <v>1.3862943611198906</v>
      </c>
      <c r="H11" s="25">
        <f t="shared" si="0"/>
        <v>1.3862943611198906</v>
      </c>
      <c r="I11" s="25">
        <f t="shared" si="0"/>
        <v>4.0073331852324712</v>
      </c>
      <c r="J11" s="25">
        <f t="shared" si="0"/>
        <v>5.1298987149230735</v>
      </c>
    </row>
    <row r="12" spans="1:21" x14ac:dyDescent="0.25">
      <c r="A12" s="24">
        <v>2540</v>
      </c>
      <c r="B12" s="24">
        <v>2</v>
      </c>
      <c r="C12" s="24">
        <v>3</v>
      </c>
      <c r="D12" s="24">
        <v>22</v>
      </c>
      <c r="E12" s="24">
        <v>149</v>
      </c>
      <c r="F12" s="25">
        <f t="shared" si="1"/>
        <v>7.8399193600125825</v>
      </c>
      <c r="G12" s="25">
        <f t="shared" si="0"/>
        <v>0.69314718055994529</v>
      </c>
      <c r="H12" s="25">
        <f t="shared" si="0"/>
        <v>1.0986122886681098</v>
      </c>
      <c r="I12" s="25">
        <f t="shared" si="0"/>
        <v>3.0910424533583161</v>
      </c>
      <c r="J12" s="25">
        <f t="shared" si="0"/>
        <v>5.0039463059454592</v>
      </c>
    </row>
  </sheetData>
  <mergeCells count="1">
    <mergeCell ref="L8:P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zoomScale="145" zoomScaleNormal="145"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9" bestFit="1" customWidth="1"/>
    <col min="3" max="5" width="3.140625" bestFit="1" customWidth="1"/>
    <col min="6" max="6" width="11.28515625" bestFit="1" customWidth="1"/>
  </cols>
  <sheetData>
    <row r="1" spans="1:12" x14ac:dyDescent="0.25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1" t="s">
        <v>25</v>
      </c>
      <c r="B2" s="21" t="s">
        <v>26</v>
      </c>
      <c r="C2" s="21" t="s">
        <v>31</v>
      </c>
      <c r="D2" s="21" t="s">
        <v>28</v>
      </c>
      <c r="E2" s="21" t="s">
        <v>29</v>
      </c>
      <c r="F2" s="21" t="s">
        <v>27</v>
      </c>
      <c r="H2">
        <f t="array" ref="H2:K6">LINEST(B3:B17,C3:E17,1,1)</f>
        <v>-4.4999999999999938</v>
      </c>
      <c r="I2">
        <v>-8.3333333333333286</v>
      </c>
      <c r="J2">
        <v>-9.6666666666666643</v>
      </c>
      <c r="K2">
        <v>21.999999999999996</v>
      </c>
    </row>
    <row r="3" spans="1:12" x14ac:dyDescent="0.25">
      <c r="A3" s="21">
        <v>3.52</v>
      </c>
      <c r="B3" s="21">
        <v>10</v>
      </c>
      <c r="C3" s="21">
        <f t="shared" ref="C3:C17" si="0">IF(F3=1,1,0)</f>
        <v>1</v>
      </c>
      <c r="D3" s="21">
        <f>IF(F3=2,2,0)</f>
        <v>0</v>
      </c>
      <c r="E3" s="21">
        <f t="shared" ref="E3:E17" si="1">IF(F3=3,1,0)</f>
        <v>0</v>
      </c>
      <c r="F3" s="21">
        <v>1</v>
      </c>
      <c r="H3">
        <v>7.5068150854588591</v>
      </c>
      <c r="I3">
        <v>6.6203886180907414</v>
      </c>
      <c r="J3">
        <v>5.5952496085356342</v>
      </c>
      <c r="K3">
        <v>4.3340617103464165</v>
      </c>
    </row>
    <row r="4" spans="1:12" x14ac:dyDescent="0.25">
      <c r="A4" s="21">
        <v>3.46</v>
      </c>
      <c r="B4" s="21">
        <v>19</v>
      </c>
      <c r="C4" s="21">
        <f t="shared" si="0"/>
        <v>0</v>
      </c>
      <c r="D4" s="21">
        <f t="shared" ref="D4:D17" si="2">IF(F4=2,1,0)</f>
        <v>1</v>
      </c>
      <c r="E4" s="21">
        <f t="shared" si="1"/>
        <v>0</v>
      </c>
      <c r="F4" s="21">
        <v>2</v>
      </c>
      <c r="H4">
        <v>0.22881935804926595</v>
      </c>
      <c r="I4">
        <v>8.668123420692833</v>
      </c>
      <c r="J4" t="e">
        <v>#N/A</v>
      </c>
      <c r="K4" t="e">
        <v>#N/A</v>
      </c>
    </row>
    <row r="5" spans="1:12" x14ac:dyDescent="0.25">
      <c r="A5" s="21">
        <v>3.2</v>
      </c>
      <c r="B5" s="21">
        <v>16</v>
      </c>
      <c r="C5" s="21">
        <f t="shared" si="0"/>
        <v>0</v>
      </c>
      <c r="D5" s="21">
        <f t="shared" si="2"/>
        <v>0</v>
      </c>
      <c r="E5" s="21">
        <f t="shared" si="1"/>
        <v>0</v>
      </c>
      <c r="F5" s="21">
        <v>0</v>
      </c>
      <c r="H5">
        <v>1.0879478389460238</v>
      </c>
      <c r="I5">
        <v>11</v>
      </c>
      <c r="J5" t="e">
        <v>#N/A</v>
      </c>
      <c r="K5" t="e">
        <v>#N/A</v>
      </c>
    </row>
    <row r="6" spans="1:12" x14ac:dyDescent="0.25">
      <c r="A6" s="21">
        <v>3.32</v>
      </c>
      <c r="B6" s="21">
        <v>28</v>
      </c>
      <c r="C6" s="21">
        <f t="shared" si="0"/>
        <v>1</v>
      </c>
      <c r="D6" s="21">
        <f t="shared" si="2"/>
        <v>0</v>
      </c>
      <c r="E6" s="21">
        <f t="shared" si="1"/>
        <v>0</v>
      </c>
      <c r="F6" s="21">
        <v>1</v>
      </c>
      <c r="H6">
        <v>245.23333333333323</v>
      </c>
      <c r="I6">
        <v>826.49999999999989</v>
      </c>
      <c r="J6" t="e">
        <v>#N/A</v>
      </c>
      <c r="K6" t="e">
        <v>#N/A</v>
      </c>
    </row>
    <row r="7" spans="1:12" x14ac:dyDescent="0.25">
      <c r="A7" s="21">
        <v>3.54</v>
      </c>
      <c r="B7" s="21">
        <v>4</v>
      </c>
      <c r="C7" s="21">
        <f t="shared" si="0"/>
        <v>0</v>
      </c>
      <c r="D7" s="21">
        <f t="shared" si="2"/>
        <v>0</v>
      </c>
      <c r="E7" s="21">
        <f t="shared" si="1"/>
        <v>1</v>
      </c>
      <c r="F7" s="21">
        <v>3</v>
      </c>
    </row>
    <row r="8" spans="1:12" x14ac:dyDescent="0.25">
      <c r="A8" s="21">
        <v>3.31</v>
      </c>
      <c r="B8" s="21">
        <v>14</v>
      </c>
      <c r="C8" s="21">
        <f t="shared" si="0"/>
        <v>0</v>
      </c>
      <c r="D8" s="21">
        <f t="shared" si="2"/>
        <v>1</v>
      </c>
      <c r="E8" s="21">
        <f t="shared" si="1"/>
        <v>0</v>
      </c>
      <c r="F8" s="21">
        <v>2</v>
      </c>
      <c r="H8" s="22" t="s">
        <v>30</v>
      </c>
      <c r="I8" s="22"/>
      <c r="J8" s="22"/>
      <c r="K8" s="22"/>
    </row>
    <row r="9" spans="1:12" x14ac:dyDescent="0.25">
      <c r="A9" s="21">
        <v>3.36</v>
      </c>
      <c r="B9" s="21">
        <v>21</v>
      </c>
      <c r="C9" s="21">
        <f t="shared" si="0"/>
        <v>0</v>
      </c>
      <c r="D9" s="21">
        <f t="shared" si="2"/>
        <v>0</v>
      </c>
      <c r="E9" s="21">
        <f t="shared" si="1"/>
        <v>0</v>
      </c>
      <c r="F9" s="21">
        <v>0</v>
      </c>
      <c r="H9">
        <f>H2/H3</f>
        <v>-0.59945528813101545</v>
      </c>
      <c r="I9">
        <f t="shared" ref="I9:K9" si="3">I2/I3</f>
        <v>-1.2587377892835216</v>
      </c>
      <c r="J9">
        <f t="shared" si="3"/>
        <v>-1.7276560194776698</v>
      </c>
      <c r="K9">
        <f t="shared" si="3"/>
        <v>5.0760698555539401</v>
      </c>
    </row>
    <row r="10" spans="1:12" x14ac:dyDescent="0.25">
      <c r="A10" s="21">
        <v>3.65</v>
      </c>
      <c r="B10" s="21">
        <v>10</v>
      </c>
      <c r="C10" s="21">
        <f t="shared" si="0"/>
        <v>1</v>
      </c>
      <c r="D10" s="21">
        <f t="shared" si="2"/>
        <v>0</v>
      </c>
      <c r="E10" s="21">
        <f t="shared" si="1"/>
        <v>0</v>
      </c>
      <c r="F10" s="21">
        <v>1</v>
      </c>
    </row>
    <row r="11" spans="1:12" x14ac:dyDescent="0.25">
      <c r="A11" s="21">
        <v>3.15</v>
      </c>
      <c r="B11" s="21">
        <v>22</v>
      </c>
      <c r="C11" s="21">
        <f t="shared" si="0"/>
        <v>0</v>
      </c>
      <c r="D11" s="21">
        <f t="shared" si="2"/>
        <v>0</v>
      </c>
      <c r="E11" s="21">
        <f t="shared" si="1"/>
        <v>0</v>
      </c>
      <c r="F11" s="21">
        <v>0</v>
      </c>
    </row>
    <row r="12" spans="1:12" x14ac:dyDescent="0.25">
      <c r="A12" s="21">
        <v>3.44</v>
      </c>
      <c r="B12" s="21">
        <v>12</v>
      </c>
      <c r="C12" s="21">
        <f t="shared" si="0"/>
        <v>1</v>
      </c>
      <c r="D12" s="21">
        <f t="shared" si="2"/>
        <v>0</v>
      </c>
      <c r="E12" s="21">
        <f t="shared" si="1"/>
        <v>0</v>
      </c>
      <c r="F12" s="21">
        <v>1</v>
      </c>
    </row>
    <row r="13" spans="1:12" x14ac:dyDescent="0.25">
      <c r="A13" s="21">
        <v>3.1</v>
      </c>
      <c r="B13" s="21">
        <v>31</v>
      </c>
      <c r="C13" s="21">
        <f t="shared" si="0"/>
        <v>0</v>
      </c>
      <c r="D13" s="21">
        <f t="shared" si="2"/>
        <v>0</v>
      </c>
      <c r="E13" s="21">
        <f t="shared" si="1"/>
        <v>1</v>
      </c>
      <c r="F13" s="21">
        <v>3</v>
      </c>
    </row>
    <row r="14" spans="1:12" x14ac:dyDescent="0.25">
      <c r="A14" s="21">
        <v>3.22</v>
      </c>
      <c r="B14" s="21">
        <v>29</v>
      </c>
      <c r="C14" s="21">
        <f t="shared" si="0"/>
        <v>0</v>
      </c>
      <c r="D14" s="21">
        <f t="shared" si="2"/>
        <v>0</v>
      </c>
      <c r="E14" s="21">
        <f t="shared" si="1"/>
        <v>0</v>
      </c>
      <c r="F14" s="21">
        <v>0</v>
      </c>
    </row>
    <row r="15" spans="1:12" x14ac:dyDescent="0.25">
      <c r="A15" s="21">
        <v>3.71</v>
      </c>
      <c r="B15" s="21">
        <v>8</v>
      </c>
      <c r="C15" s="21">
        <f t="shared" si="0"/>
        <v>0</v>
      </c>
      <c r="D15" s="21">
        <f t="shared" si="2"/>
        <v>1</v>
      </c>
      <c r="E15" s="21">
        <f t="shared" si="1"/>
        <v>0</v>
      </c>
      <c r="F15" s="21">
        <v>2</v>
      </c>
    </row>
    <row r="16" spans="1:12" x14ac:dyDescent="0.25">
      <c r="A16" s="21">
        <v>3.76</v>
      </c>
      <c r="B16" s="21">
        <v>6</v>
      </c>
      <c r="C16" s="21">
        <f t="shared" si="0"/>
        <v>1</v>
      </c>
      <c r="D16" s="21">
        <f t="shared" si="2"/>
        <v>0</v>
      </c>
      <c r="E16" s="21">
        <f t="shared" si="1"/>
        <v>0</v>
      </c>
      <c r="F16" s="21">
        <v>1</v>
      </c>
    </row>
    <row r="17" spans="1:6" x14ac:dyDescent="0.25">
      <c r="A17" s="21">
        <v>3.92</v>
      </c>
      <c r="B17" s="21">
        <v>8</v>
      </c>
      <c r="C17" s="21">
        <f t="shared" si="0"/>
        <v>1</v>
      </c>
      <c r="D17" s="21">
        <f t="shared" si="2"/>
        <v>0</v>
      </c>
      <c r="E17" s="21">
        <f t="shared" si="1"/>
        <v>0</v>
      </c>
      <c r="F17" s="21">
        <v>1</v>
      </c>
    </row>
  </sheetData>
  <mergeCells count="2">
    <mergeCell ref="H8:K8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Лист1</vt:lpstr>
      <vt:lpstr>23-12-1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2022-12-23T13:59:41Z</dcterms:modified>
</cp:coreProperties>
</file>