
<file path=[Content_Types].xml><?xml version="1.0" encoding="utf-8"?>
<Types xmlns="http://schemas.openxmlformats.org/package/2006/content-types">
  <Default Extension="png" ContentType="image/png"/>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drawings/drawing6.xml" ContentType="application/vnd.openxmlformats-officedocument.drawing+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drawings/drawing4.xml" ContentType="application/vnd.openxmlformats-officedocument.drawing+xml"/>
  <Override PartName="/xl/drawings/drawing5.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45" windowWidth="28455" windowHeight="12030" activeTab="6"/>
  </bookViews>
  <sheets>
    <sheet name="Orbital Period" sheetId="1" r:id="rId1"/>
    <sheet name="Eclipse" sheetId="3" r:id="rId2"/>
    <sheet name="Einflüsse auf light dips" sheetId="5" r:id="rId3"/>
    <sheet name="Bahnneigung" sheetId="4" r:id="rId4"/>
    <sheet name="Sonnensystemorbits" sheetId="10" r:id="rId5"/>
    <sheet name=" TIC 178155732" sheetId="6" r:id="rId6"/>
    <sheet name="Orbit glossary" sheetId="7" r:id="rId7"/>
    <sheet name="Kepler Parameter 6" sheetId="9" r:id="rId8"/>
    <sheet name="Konvertierungsbeispiele" sheetId="11" r:id="rId9"/>
    <sheet name="Exoplanetenparameterableitung" sheetId="12" r:id="rId10"/>
  </sheets>
  <calcPr calcId="125725" calcOnSave="0" concurrentCalc="0"/>
</workbook>
</file>

<file path=xl/calcChain.xml><?xml version="1.0" encoding="utf-8"?>
<calcChain xmlns="http://schemas.openxmlformats.org/spreadsheetml/2006/main">
  <c r="K2" i="9"/>
  <c r="K1"/>
  <c r="D14" i="10"/>
  <c r="D13"/>
  <c r="D12"/>
  <c r="D11"/>
  <c r="D10"/>
  <c r="D9"/>
  <c r="D7"/>
  <c r="D6"/>
  <c r="D5"/>
  <c r="D4"/>
  <c r="D3"/>
  <c r="D2"/>
  <c r="D23"/>
  <c r="D24"/>
  <c r="D25"/>
  <c r="D26"/>
  <c r="D27"/>
  <c r="D28"/>
  <c r="D30"/>
  <c r="D31"/>
  <c r="D32"/>
  <c r="D33"/>
  <c r="D34"/>
  <c r="D35"/>
  <c r="D37"/>
  <c r="D38"/>
  <c r="D39"/>
  <c r="D40"/>
  <c r="D41"/>
  <c r="D42"/>
  <c r="D44"/>
  <c r="D45"/>
  <c r="D46"/>
  <c r="D47"/>
  <c r="D48"/>
  <c r="D49"/>
  <c r="D51"/>
  <c r="D52"/>
  <c r="D53"/>
  <c r="D54"/>
  <c r="D55"/>
  <c r="D56"/>
  <c r="D58"/>
  <c r="D59"/>
  <c r="D60"/>
  <c r="D61"/>
  <c r="D62"/>
  <c r="D63"/>
  <c r="D21"/>
  <c r="D20"/>
  <c r="D19"/>
  <c r="D18"/>
  <c r="D17"/>
  <c r="D16"/>
  <c r="D3" i="4"/>
  <c r="C4"/>
  <c r="B4"/>
  <c r="D4"/>
  <c r="B15" i="3"/>
  <c r="B16"/>
  <c r="B17"/>
  <c r="B18"/>
  <c r="H15" i="1"/>
  <c r="H21"/>
  <c r="H9"/>
  <c r="H11"/>
  <c r="H17"/>
  <c r="H22"/>
  <c r="H26"/>
  <c r="H25"/>
  <c r="H24"/>
  <c r="K21"/>
  <c r="K9"/>
  <c r="K11"/>
  <c r="K15"/>
  <c r="K17"/>
  <c r="K22"/>
  <c r="K18"/>
  <c r="K16"/>
  <c r="H16"/>
  <c r="H18"/>
  <c r="B20"/>
  <c r="B21"/>
</calcChain>
</file>

<file path=xl/sharedStrings.xml><?xml version="1.0" encoding="utf-8"?>
<sst xmlns="http://schemas.openxmlformats.org/spreadsheetml/2006/main" count="422" uniqueCount="275">
  <si>
    <t>DT</t>
  </si>
  <si>
    <t>FPS</t>
  </si>
  <si>
    <t>Sekunden/Videosekunde</t>
  </si>
  <si>
    <t>Tage/Videosekunde</t>
  </si>
  <si>
    <t>4 pi hoch 2</t>
  </si>
  <si>
    <t>r</t>
  </si>
  <si>
    <t>r hoch 3</t>
  </si>
  <si>
    <t>G</t>
  </si>
  <si>
    <t>M</t>
  </si>
  <si>
    <t>Masse Sonne</t>
  </si>
  <si>
    <t>Masse Erde</t>
  </si>
  <si>
    <t>Sekunden/Tag</t>
  </si>
  <si>
    <t>T (Sekunden)</t>
  </si>
  <si>
    <t>T (Tage)</t>
  </si>
  <si>
    <t>Strecke = 2*Pi*r</t>
  </si>
  <si>
    <t>Strecke/T</t>
  </si>
  <si>
    <t>V = S/T</t>
  </si>
  <si>
    <t>S = 2*Pi*r</t>
  </si>
  <si>
    <t>r aus T mit Formel</t>
  </si>
  <si>
    <t>v aus r mit Formel</t>
  </si>
  <si>
    <t>r aus V mit Formel</t>
  </si>
  <si>
    <t>h</t>
  </si>
  <si>
    <t>eclipse</t>
  </si>
  <si>
    <t>alpha</t>
  </si>
  <si>
    <t>A</t>
  </si>
  <si>
    <t>A%</t>
  </si>
  <si>
    <t>dy</t>
  </si>
  <si>
    <t>dz</t>
  </si>
  <si>
    <t>Betrag</t>
  </si>
  <si>
    <t>Bahn-Neigung °</t>
  </si>
  <si>
    <t>https://de.wikipedia.org/wiki/Kreissegment</t>
  </si>
  <si>
    <t>https://de.wikipedia.org/wiki/Schnittpunkt#Schnittpunkte_zweier_Kreise</t>
  </si>
  <si>
    <t>https://de.wikipedia.org/wiki/Photosph%C3%A4re#Mitte-Rand-Verdunkelung</t>
  </si>
  <si>
    <t>d</t>
  </si>
  <si>
    <t>&lt;F&gt;</t>
  </si>
  <si>
    <t>Transit Impact parameter</t>
  </si>
  <si>
    <t>b</t>
  </si>
  <si>
    <t>δ</t>
  </si>
  <si>
    <t>Planet/star separation at mid transit</t>
  </si>
  <si>
    <t>Semi-major axis in stellar radii</t>
  </si>
  <si>
    <t>Radius of planet in stellar radii</t>
  </si>
  <si>
    <t>&lt;0,28</t>
  </si>
  <si>
    <t>&lt;0,19</t>
  </si>
  <si>
    <t>&lt;0,30</t>
  </si>
  <si>
    <t>Eccentricity (95% Confidence)</t>
  </si>
  <si>
    <t>e</t>
  </si>
  <si>
    <t>i</t>
  </si>
  <si>
    <t>a</t>
  </si>
  <si>
    <t>P</t>
  </si>
  <si>
    <t>-</t>
  </si>
  <si>
    <t>+</t>
  </si>
  <si>
    <t>c</t>
  </si>
  <si>
    <t>https://arxiv.org/pdf/1905.05193.pdf</t>
  </si>
  <si>
    <t>R</t>
  </si>
  <si>
    <t>days</t>
  </si>
  <si>
    <t>Period</t>
  </si>
  <si>
    <t>Radius</t>
  </si>
  <si>
    <t>R_Earth</t>
  </si>
  <si>
    <t>Time of conjunction</t>
  </si>
  <si>
    <t>AU</t>
  </si>
  <si>
    <t>Semi-major axis</t>
  </si>
  <si>
    <t>Inclination</t>
  </si>
  <si>
    <t>Degrees</t>
  </si>
  <si>
    <t>K</t>
  </si>
  <si>
    <t>Equilibrium temperature</t>
  </si>
  <si>
    <t>R_sun</t>
  </si>
  <si>
    <t>Transit depth</t>
  </si>
  <si>
    <t>Total transit duration</t>
  </si>
  <si>
    <t>Incident Flux</t>
  </si>
  <si>
    <t>10^9 erg s^−1 cm^−2</t>
  </si>
  <si>
    <r>
      <t>T</t>
    </r>
    <r>
      <rPr>
        <vertAlign val="subscript"/>
        <sz val="11"/>
        <color theme="1"/>
        <rFont val="Calibri"/>
        <family val="2"/>
        <scheme val="minor"/>
      </rPr>
      <t>eq</t>
    </r>
  </si>
  <si>
    <r>
      <t>T</t>
    </r>
    <r>
      <rPr>
        <vertAlign val="subscript"/>
        <sz val="11"/>
        <color theme="1"/>
        <rFont val="Calibri"/>
        <family val="2"/>
        <scheme val="minor"/>
      </rPr>
      <t>14</t>
    </r>
  </si>
  <si>
    <r>
      <t>T</t>
    </r>
    <r>
      <rPr>
        <vertAlign val="subscript"/>
        <sz val="11"/>
        <color theme="1"/>
        <rFont val="Calibri"/>
        <family val="2"/>
        <scheme val="minor"/>
      </rPr>
      <t>C</t>
    </r>
    <r>
      <rPr>
        <sz val="11"/>
        <color theme="1"/>
        <rFont val="Calibri"/>
        <family val="2"/>
        <scheme val="minor"/>
      </rPr>
      <t xml:space="preserve"> </t>
    </r>
  </si>
  <si>
    <t>R_stellar</t>
  </si>
  <si>
    <t>(R/R_stellar)^2</t>
  </si>
  <si>
    <t>M_stellar</t>
  </si>
  <si>
    <t>L_stellar</t>
  </si>
  <si>
    <t>Mass, stellar</t>
  </si>
  <si>
    <t>Radius, stellar</t>
  </si>
  <si>
    <t>Luminosity, stellar</t>
  </si>
  <si>
    <t>L_sun</t>
  </si>
  <si>
    <t>M_sun</t>
  </si>
  <si>
    <t>https://www.paulanthonywilson.com/exoplanets/exoplanet-detection-techniques/the-exoplanet-transit-method/</t>
  </si>
  <si>
    <t>Star</t>
  </si>
  <si>
    <t>TESS-band linear limb-darkening coeff</t>
  </si>
  <si>
    <t>u1</t>
  </si>
  <si>
    <t>u2</t>
  </si>
  <si>
    <t>TESS-band quadratic limb-darkening coeff</t>
  </si>
  <si>
    <t>https://en.wikipedia.org/wiki/Limb_darkening</t>
  </si>
  <si>
    <t>self.r</t>
  </si>
  <si>
    <t>self.d-body.h</t>
  </si>
  <si>
    <t>(self.r + self.d -body.h)/2</t>
  </si>
  <si>
    <t>middle between the green dots is C, the approximated center of eclipsed area:</t>
  </si>
  <si>
    <r>
      <t>distance from P</t>
    </r>
    <r>
      <rPr>
        <vertAlign val="subscript"/>
        <sz val="11"/>
        <color rgb="FF00B050"/>
        <rFont val="Calibri"/>
        <family val="2"/>
        <scheme val="minor"/>
      </rPr>
      <t>Self</t>
    </r>
    <r>
      <rPr>
        <sz val="11"/>
        <color rgb="FF00B050"/>
        <rFont val="Calibri"/>
        <family val="2"/>
        <scheme val="minor"/>
      </rPr>
      <t xml:space="preserve"> to left green dot:</t>
    </r>
  </si>
  <si>
    <r>
      <t>distance from P</t>
    </r>
    <r>
      <rPr>
        <vertAlign val="subscript"/>
        <sz val="11"/>
        <color rgb="FF00B050"/>
        <rFont val="Calibri"/>
        <family val="2"/>
        <scheme val="minor"/>
      </rPr>
      <t>Self</t>
    </r>
    <r>
      <rPr>
        <sz val="11"/>
        <color rgb="FF00B050"/>
        <rFont val="Calibri"/>
        <family val="2"/>
        <scheme val="minor"/>
      </rPr>
      <t xml:space="preserve"> to right green dot:</t>
    </r>
  </si>
  <si>
    <t>https://en.wikipedia.org/wiki/Orbital_eccentricity</t>
  </si>
  <si>
    <t>s.o.</t>
  </si>
  <si>
    <t>https://en.wikipedia.org/wiki/Semi-major_and_semi-minor_axes</t>
  </si>
  <si>
    <t>https://en.wikipedia.org/wiki/Apsis</t>
  </si>
  <si>
    <t>https://en.wikipedia.org/wiki/Orbital_inclination</t>
  </si>
  <si>
    <t>https://en.wikipedia.org/wiki/Elliptic_orbit</t>
  </si>
  <si>
    <t>https://en.wikipedia.org/wiki/Orbit_equation</t>
  </si>
  <si>
    <t>Limb darkening</t>
  </si>
  <si>
    <t>Sonnenstrahlung auf den Planeten.</t>
  </si>
  <si>
    <t>Mercury</t>
  </si>
  <si>
    <t>Venus</t>
  </si>
  <si>
    <t>Earth</t>
  </si>
  <si>
    <t>Mars</t>
  </si>
  <si>
    <t>Jupiter</t>
  </si>
  <si>
    <t>Saturn</t>
  </si>
  <si>
    <t>Uranus</t>
  </si>
  <si>
    <t>Neptune</t>
  </si>
  <si>
    <t>Pluto</t>
  </si>
  <si>
    <t>http://www.met.rdg.ac.uk/~ross/Astronomy/Planets.html</t>
  </si>
  <si>
    <t>L</t>
  </si>
  <si>
    <t>Ω</t>
  </si>
  <si>
    <t>mean longitude</t>
  </si>
  <si>
    <t>ω</t>
  </si>
  <si>
    <t>true anomaly</t>
  </si>
  <si>
    <t>lat</t>
  </si>
  <si>
    <t>argument of latitude</t>
  </si>
  <si>
    <t>Symbol</t>
  </si>
  <si>
    <t>Formula</t>
  </si>
  <si>
    <t>true longitude</t>
  </si>
  <si>
    <t>l</t>
  </si>
  <si>
    <t>Ecliptic longitude of an orbiting body if its inclination were zero. Together with inclination and ascending node, the true longitude gives the direction from the central object at which the body is located at a particular time.</t>
  </si>
  <si>
    <t>ϖ ≡ ω + Ω</t>
  </si>
  <si>
    <t>longitude of perihelion
longitude of the periapsis
longitude of the pericenter</t>
  </si>
  <si>
    <t>argument of periapsis/perihelion/periastron
argument of the pericenter/perifocus</t>
  </si>
  <si>
    <t>l =  Ω + ω + nu
l =  ϖ + nu</t>
  </si>
  <si>
    <t>Longitude (measured from the point of the vernal equinox / ascending node) of the periapsis if the body's orbit inclination were zero.</t>
  </si>
  <si>
    <t>☊</t>
  </si>
  <si>
    <t>The ascending node is where the orbiting object moves north through the plane of reference. Outside the Solar System, the ascending node is the node where the orbiting secondary passes away from the observer.</t>
  </si>
  <si>
    <t>ascending node
north node</t>
  </si>
  <si>
    <t>Line segment between focal point and ellipse, parallel to minor axis of ellipse.</t>
  </si>
  <si>
    <t>semi-latus rectum</t>
  </si>
  <si>
    <t>p</t>
  </si>
  <si>
    <t>right ascension of the ascending node
longitude of the ascending node</t>
  </si>
  <si>
    <t>Description/Definition</t>
  </si>
  <si>
    <t>Name(s)</t>
  </si>
  <si>
    <t>ϖ</t>
  </si>
  <si>
    <t>ν, nu, θ, f</t>
  </si>
  <si>
    <t>Angle between the direction of the ascending node and the current position of the body, as seen from the main focus of the ellipse (the point around which the object orbits).</t>
  </si>
  <si>
    <t>eccentric anomaly</t>
  </si>
  <si>
    <t>lat =  ω + nu</t>
  </si>
  <si>
    <t>E, EA</t>
  </si>
  <si>
    <t>mean anomaly</t>
  </si>
  <si>
    <t>time of periapsis</t>
  </si>
  <si>
    <t>t</t>
  </si>
  <si>
    <t>M, MA</t>
  </si>
  <si>
    <t>T(t, EA) = t - (1 / n) * (EA - e * sin(EA))</t>
  </si>
  <si>
    <t>n</t>
  </si>
  <si>
    <t>mean angular motion</t>
  </si>
  <si>
    <t>nu =  lat - ω
nu(EA) = 2 * arctan(sqrt((1 + e) / (1 - e)) * tan(EA / 2))</t>
  </si>
  <si>
    <t>Angular speed required for a body to complete one orbit, assuming constant speed in a circular orbit which completes in the same time as the variable speed, elliptical orbit of the actual body.</t>
  </si>
  <si>
    <r>
      <t>t</t>
    </r>
    <r>
      <rPr>
        <vertAlign val="subscript"/>
        <sz val="11"/>
        <color theme="1"/>
        <rFont val="Calibri"/>
        <family val="2"/>
        <scheme val="minor"/>
      </rPr>
      <t>0</t>
    </r>
  </si>
  <si>
    <t>reference time
epoch</t>
  </si>
  <si>
    <t>n = sqrt(G * M / a**3))
with G = gravitational constant, M = total mass</t>
  </si>
  <si>
    <t>mean longitude at epoch</t>
  </si>
  <si>
    <r>
      <t>ε, M</t>
    </r>
    <r>
      <rPr>
        <vertAlign val="subscript"/>
        <sz val="11"/>
        <color theme="1"/>
        <rFont val="Calibri"/>
        <family val="2"/>
        <scheme val="minor"/>
      </rPr>
      <t>0</t>
    </r>
  </si>
  <si>
    <t>Fraction of an elliptical orbit's period that has elapsed since the orbiting body passed periapsis, expressed as an angle which can be used in calculating the position of that body in the classical two-body problem. It is the angular distance from the pericenter which a fictitious body would have if it moved in a circular orbit, with constant speed, in the same orbital period as the actual body in its elliptical orbit.</t>
  </si>
  <si>
    <t>E in screenshot. f in same screenshot is the true anomaly.</t>
  </si>
  <si>
    <t>Relevante Parameter für die Position auf einer (bereits durch 5 Parameter festgelegten) Ellipse zu einem bestimmten Zeitpunkt.</t>
  </si>
  <si>
    <t>a, e, i, Ω, ϖ, L</t>
  </si>
  <si>
    <t>Quelle</t>
  </si>
  <si>
    <t>gegeben</t>
  </si>
  <si>
    <t>zu ermitteln</t>
  </si>
  <si>
    <t>EA(nu) = 2 * arctan(sqrt((1 - e) / (1 + e)) * tan(nu / 2))
EA(MA) has no closed form but can be calculated with Newton–Raphson method.</t>
  </si>
  <si>
    <t>ω(ϖ, Ω)   EA(MA)</t>
  </si>
  <si>
    <t>0.38709893</t>
  </si>
  <si>
    <t>0.20563069</t>
  </si>
  <si>
    <t>0.72333199</t>
  </si>
  <si>
    <t>0.00677323</t>
  </si>
  <si>
    <t>0.01671022</t>
  </si>
  <si>
    <t>0.00005</t>
  </si>
  <si>
    <t>0.09341233</t>
  </si>
  <si>
    <t>0.04839266</t>
  </si>
  <si>
    <t>0.05415060</t>
  </si>
  <si>
    <t>0.04716771</t>
  </si>
  <si>
    <t>0.76986</t>
  </si>
  <si>
    <t>0.00858587</t>
  </si>
  <si>
    <t>0.24880766</t>
  </si>
  <si>
    <t>7.00487</t>
  </si>
  <si>
    <t>48.33167</t>
  </si>
  <si>
    <t>77.45645</t>
  </si>
  <si>
    <t>252.25084</t>
  </si>
  <si>
    <t>3.39471</t>
  </si>
  <si>
    <t>76.68069</t>
  </si>
  <si>
    <t>131.53298</t>
  </si>
  <si>
    <t>181.97973</t>
  </si>
  <si>
    <t>1.00000011</t>
  </si>
  <si>
    <t>-11.26064</t>
  </si>
  <si>
    <t>102.94719</t>
  </si>
  <si>
    <t>100.46435</t>
  </si>
  <si>
    <t>1.52366231</t>
  </si>
  <si>
    <t>1.85061</t>
  </si>
  <si>
    <t>49.57854</t>
  </si>
  <si>
    <t>336.04084</t>
  </si>
  <si>
    <t>355.45332</t>
  </si>
  <si>
    <t>5.20336301</t>
  </si>
  <si>
    <t>1.30530</t>
  </si>
  <si>
    <t>100.55615</t>
  </si>
  <si>
    <t>14.75385</t>
  </si>
  <si>
    <t>34.40438</t>
  </si>
  <si>
    <t>9.53707032</t>
  </si>
  <si>
    <t>2.48446</t>
  </si>
  <si>
    <t>113.71504</t>
  </si>
  <si>
    <t>92.43194</t>
  </si>
  <si>
    <t>49.94432</t>
  </si>
  <si>
    <t>19.19126393</t>
  </si>
  <si>
    <t>74.22988</t>
  </si>
  <si>
    <t>170.96424</t>
  </si>
  <si>
    <t>313.23218</t>
  </si>
  <si>
    <t>30.06896348</t>
  </si>
  <si>
    <t>1.76917</t>
  </si>
  <si>
    <t>131.72169</t>
  </si>
  <si>
    <t>44.97135</t>
  </si>
  <si>
    <t>304.88003</t>
  </si>
  <si>
    <t>39.48168677</t>
  </si>
  <si>
    <t>17.14175</t>
  </si>
  <si>
    <t>110.30347</t>
  </si>
  <si>
    <t>224.06676</t>
  </si>
  <si>
    <t>238.92881</t>
  </si>
  <si>
    <t>time since periapsis</t>
  </si>
  <si>
    <t>L =  Ω + ω + MA
L =  ϖ + MA
L = ε + n(t − t0), or L = ε + nt, since t = 0 at the epoch t0</t>
  </si>
  <si>
    <t>benötigt für state vectors</t>
  </si>
  <si>
    <t>außerdem geliefert</t>
  </si>
  <si>
    <t>ω = ϖ - Ω</t>
  </si>
  <si>
    <t>L, l</t>
  </si>
  <si>
    <t>*</t>
  </si>
  <si>
    <t>nu; EA; MA; T,t</t>
  </si>
  <si>
    <t>MA = L - ϖ</t>
  </si>
  <si>
    <t>https://en.wikipedia.org/wiki/Orbital_elements#Alternative_parametrizations</t>
  </si>
  <si>
    <r>
      <t>T, T</t>
    </r>
    <r>
      <rPr>
        <vertAlign val="subscript"/>
        <sz val="11"/>
        <color theme="1"/>
        <rFont val="Calibri"/>
        <family val="2"/>
        <scheme val="minor"/>
      </rPr>
      <t>peri</t>
    </r>
  </si>
  <si>
    <t>ratio of planet radius to star radius</t>
  </si>
  <si>
    <t>distance of lightcurve dips</t>
  </si>
  <si>
    <t>lightcurve dip depth</t>
  </si>
  <si>
    <t>orbital period</t>
  </si>
  <si>
    <t>radial velocity (of star)</t>
  </si>
  <si>
    <t>planet masses modulo an unknown inclination</t>
  </si>
  <si>
    <t>mp(RV)</t>
  </si>
  <si>
    <t>Input</t>
  </si>
  <si>
    <t>Calculation</t>
  </si>
  <si>
    <t>Output</t>
  </si>
  <si>
    <t>delta LC = rp**2 / rs**2</t>
  </si>
  <si>
    <t>LC, RV</t>
  </si>
  <si>
    <t>?</t>
  </si>
  <si>
    <t>constrain inclination -&gt; planet masses -&gt; mean densities</t>
  </si>
  <si>
    <t>time of conjunction</t>
  </si>
  <si>
    <r>
      <t>T</t>
    </r>
    <r>
      <rPr>
        <vertAlign val="subscript"/>
        <sz val="11"/>
        <color theme="1"/>
        <rFont val="Calibri"/>
        <family val="2"/>
        <scheme val="minor"/>
      </rPr>
      <t>C</t>
    </r>
  </si>
  <si>
    <t>lightcurve dip time</t>
  </si>
  <si>
    <t>[au] semi-major axis</t>
  </si>
  <si>
    <t>[1] eccentricity</t>
  </si>
  <si>
    <t>[deg] inclination</t>
  </si>
  <si>
    <t>[deg] longitude of ascending node</t>
  </si>
  <si>
    <t>[deg] longitude of periapsis</t>
  </si>
  <si>
    <t>[deg] mean longitude</t>
  </si>
  <si>
    <t>time of conjunction
phase</t>
  </si>
  <si>
    <t>Transit depth (fraction)</t>
  </si>
  <si>
    <r>
      <rPr>
        <sz val="11"/>
        <color theme="1"/>
        <rFont val="Symbol"/>
        <family val="1"/>
        <charset val="2"/>
      </rPr>
      <t xml:space="preserve"> d</t>
    </r>
    <r>
      <rPr>
        <sz val="11"/>
        <color theme="1"/>
        <rFont val="Calibri"/>
        <family val="2"/>
      </rPr>
      <t xml:space="preserve"> = </t>
    </r>
    <r>
      <rPr>
        <sz val="11"/>
        <color theme="1"/>
        <rFont val="Calibri"/>
        <family val="2"/>
        <scheme val="minor"/>
      </rPr>
      <t>(R</t>
    </r>
    <r>
      <rPr>
        <vertAlign val="subscript"/>
        <sz val="11"/>
        <color theme="1"/>
        <rFont val="Calibri"/>
        <family val="2"/>
        <scheme val="minor"/>
      </rPr>
      <t>P</t>
    </r>
    <r>
      <rPr>
        <sz val="11"/>
        <color theme="1"/>
        <rFont val="Calibri"/>
        <family val="2"/>
        <scheme val="minor"/>
      </rPr>
      <t>/R</t>
    </r>
    <r>
      <rPr>
        <vertAlign val="subscript"/>
        <sz val="11"/>
        <color theme="1"/>
        <rFont val="Calibri"/>
        <family val="2"/>
        <scheme val="minor"/>
      </rPr>
      <t>Star</t>
    </r>
    <r>
      <rPr>
        <sz val="11"/>
        <color theme="1"/>
        <rFont val="Calibri"/>
        <family val="2"/>
        <scheme val="minor"/>
      </rPr>
      <t xml:space="preserve"> )**2</t>
    </r>
  </si>
  <si>
    <t>duration of partial eclipse before/after total/ring eclipse</t>
  </si>
  <si>
    <t>Ingress/egress transit duration</t>
  </si>
  <si>
    <t>The total primary transit duration (first to fourth contact). I.e. from beginning of ingress till end of egress.</t>
  </si>
  <si>
    <t>Typische Exoplanet Information.</t>
  </si>
  <si>
    <r>
      <t>a, e, i, ω
Ω=270°, nu=270° @ T</t>
    </r>
    <r>
      <rPr>
        <vertAlign val="subscript"/>
        <sz val="11"/>
        <color theme="1"/>
        <rFont val="Calibri"/>
        <family val="2"/>
        <scheme val="minor"/>
      </rPr>
      <t>T</t>
    </r>
  </si>
  <si>
    <r>
      <t>T</t>
    </r>
    <r>
      <rPr>
        <vertAlign val="subscript"/>
        <sz val="11"/>
        <color theme="1"/>
        <rFont val="Calibri"/>
        <family val="2"/>
        <scheme val="minor"/>
      </rPr>
      <t>T</t>
    </r>
  </si>
  <si>
    <t>Time of minimum projected separation between the star and planet, as seen by the observer.</t>
  </si>
  <si>
    <t>time of transit
phase</t>
  </si>
  <si>
    <r>
      <t>Time of eclipse. Phase of the periodic lightcurve signal. Average of T</t>
    </r>
    <r>
      <rPr>
        <vertAlign val="subscript"/>
        <sz val="11"/>
        <color theme="1"/>
        <rFont val="Calibri"/>
        <family val="2"/>
        <scheme val="minor"/>
      </rPr>
      <t>1</t>
    </r>
    <r>
      <rPr>
        <sz val="11"/>
        <color theme="1"/>
        <rFont val="Calibri"/>
        <family val="2"/>
        <scheme val="minor"/>
      </rPr>
      <t xml:space="preserve"> and T</t>
    </r>
    <r>
      <rPr>
        <vertAlign val="subscript"/>
        <sz val="11"/>
        <color theme="1"/>
        <rFont val="Calibri"/>
        <family val="2"/>
        <scheme val="minor"/>
      </rPr>
      <t>4</t>
    </r>
    <r>
      <rPr>
        <sz val="11"/>
        <color theme="1"/>
        <rFont val="Calibri"/>
        <family val="2"/>
        <scheme val="minor"/>
      </rPr>
      <t>. Differs significantly from T</t>
    </r>
    <r>
      <rPr>
        <vertAlign val="subscript"/>
        <sz val="11"/>
        <color theme="1"/>
        <rFont val="Calibri"/>
        <family val="2"/>
        <scheme val="minor"/>
      </rPr>
      <t>T</t>
    </r>
    <r>
      <rPr>
        <sz val="11"/>
        <color theme="1"/>
        <rFont val="Calibri"/>
        <family val="2"/>
        <scheme val="minor"/>
      </rPr>
      <t xml:space="preserve"> for large e and large i.</t>
    </r>
  </si>
  <si>
    <t>ω = lat - nu
ω = ϖ - Ω</t>
  </si>
  <si>
    <t>MA(EA) = EA - e * sin(EA)
MA(t-T) = n * (t - T) 
MA = L  - ϖ
MA = L - Ω - ω</t>
  </si>
  <si>
    <r>
      <t>BJD</t>
    </r>
    <r>
      <rPr>
        <vertAlign val="subscript"/>
        <sz val="11"/>
        <rFont val="Calibri"/>
        <family val="2"/>
        <scheme val="minor"/>
      </rPr>
      <t>TDB</t>
    </r>
  </si>
  <si>
    <t>Angle in the reference plane between a reference direction and the direction to the ascending node.</t>
  </si>
  <si>
    <t>Angle in the plane of the orbit from the ascending node to the pericenter.</t>
  </si>
  <si>
    <t>Angle in the plane of the orbit between the direction of periapsis and the current position of the body, as seen from the main focus of the ellipse (the point around which the object orbits).</t>
  </si>
</sst>
</file>

<file path=xl/styles.xml><?xml version="1.0" encoding="utf-8"?>
<styleSheet xmlns="http://schemas.openxmlformats.org/spreadsheetml/2006/main">
  <numFmts count="7">
    <numFmt numFmtId="43" formatCode="_-* #,##0.00\ _€_-;\-* #,##0.00\ _€_-;_-* &quot;-&quot;??\ _€_-;_-@_-"/>
    <numFmt numFmtId="164" formatCode="_-* #,##0\ _€_-;\-* #,##0\ _€_-;_-* &quot;-&quot;??\ _€_-;_-@_-"/>
    <numFmt numFmtId="165" formatCode="0.000000E+00"/>
    <numFmt numFmtId="166" formatCode="0.000"/>
    <numFmt numFmtId="167" formatCode="0.00000E+00"/>
    <numFmt numFmtId="168" formatCode="0.000000"/>
    <numFmt numFmtId="169" formatCode="0.000%"/>
  </numFmts>
  <fonts count="17">
    <font>
      <sz val="11"/>
      <color theme="1"/>
      <name val="Calibri"/>
      <family val="2"/>
      <scheme val="minor"/>
    </font>
    <font>
      <sz val="11"/>
      <color theme="1"/>
      <name val="Calibri"/>
      <family val="2"/>
      <scheme val="minor"/>
    </font>
    <font>
      <sz val="11"/>
      <color rgb="FF0070C0"/>
      <name val="Calibri"/>
      <family val="2"/>
      <scheme val="minor"/>
    </font>
    <font>
      <u/>
      <sz val="11"/>
      <color theme="10"/>
      <name val="Calibri"/>
      <family val="2"/>
    </font>
    <font>
      <sz val="11"/>
      <color rgb="FFFF0000"/>
      <name val="Calibri"/>
      <family val="2"/>
      <scheme val="minor"/>
    </font>
    <font>
      <b/>
      <sz val="11"/>
      <color theme="1"/>
      <name val="Calibri"/>
      <family val="2"/>
      <scheme val="minor"/>
    </font>
    <font>
      <sz val="11"/>
      <color rgb="FF00B050"/>
      <name val="Calibri"/>
      <family val="2"/>
      <scheme val="minor"/>
    </font>
    <font>
      <vertAlign val="subscript"/>
      <sz val="11"/>
      <color theme="1"/>
      <name val="Calibri"/>
      <family val="2"/>
      <scheme val="minor"/>
    </font>
    <font>
      <vertAlign val="subscript"/>
      <sz val="11"/>
      <color rgb="FF00B050"/>
      <name val="Calibri"/>
      <family val="2"/>
      <scheme val="minor"/>
    </font>
    <font>
      <u/>
      <sz val="11"/>
      <color rgb="FF00B0F0"/>
      <name val="Calibri"/>
      <family val="2"/>
    </font>
    <font>
      <b/>
      <sz val="12"/>
      <color theme="1"/>
      <name val="Calibri"/>
      <family val="2"/>
      <scheme val="minor"/>
    </font>
    <font>
      <b/>
      <sz val="14"/>
      <color theme="1"/>
      <name val="Calibri"/>
      <family val="2"/>
      <scheme val="minor"/>
    </font>
    <font>
      <sz val="11"/>
      <color theme="1"/>
      <name val="Calibri"/>
      <family val="2"/>
    </font>
    <font>
      <sz val="11"/>
      <color theme="1"/>
      <name val="Symbol"/>
      <family val="1"/>
      <charset val="2"/>
    </font>
    <font>
      <sz val="11"/>
      <name val="Calibri"/>
      <family val="2"/>
      <scheme val="minor"/>
    </font>
    <font>
      <vertAlign val="subscript"/>
      <sz val="11"/>
      <name val="Calibri"/>
      <family val="2"/>
      <scheme val="minor"/>
    </font>
    <font>
      <sz val="11"/>
      <color theme="9" tint="-0.249977111117893"/>
      <name val="Calibri"/>
      <family val="2"/>
      <scheme val="minor"/>
    </font>
  </fonts>
  <fills count="8">
    <fill>
      <patternFill patternType="none"/>
    </fill>
    <fill>
      <patternFill patternType="gray125"/>
    </fill>
    <fill>
      <patternFill patternType="solid">
        <fgColor theme="0" tint="-0.14999847407452621"/>
        <bgColor indexed="64"/>
      </patternFill>
    </fill>
    <fill>
      <patternFill patternType="solid">
        <fgColor theme="2" tint="-9.9978637043366805E-2"/>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0" tint="-0.249977111117893"/>
        <bgColor indexed="64"/>
      </patternFill>
    </fill>
    <fill>
      <patternFill patternType="solid">
        <fgColor theme="4" tint="0.79998168889431442"/>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4">
    <xf numFmtId="0" fontId="0" fillId="0" borderId="0"/>
    <xf numFmtId="43" fontId="1" fillId="0" borderId="0" applyFont="0" applyFill="0" applyBorder="0" applyAlignment="0" applyProtection="0"/>
    <xf numFmtId="9" fontId="1" fillId="0" borderId="0" applyFont="0" applyFill="0" applyBorder="0" applyAlignment="0" applyProtection="0"/>
    <xf numFmtId="0" fontId="3" fillId="0" borderId="0" applyNumberFormat="0" applyFill="0" applyBorder="0" applyAlignment="0" applyProtection="0">
      <alignment vertical="top"/>
      <protection locked="0"/>
    </xf>
  </cellStyleXfs>
  <cellXfs count="78">
    <xf numFmtId="0" fontId="0" fillId="0" borderId="0" xfId="0"/>
    <xf numFmtId="164" fontId="0" fillId="0" borderId="0" xfId="1" applyNumberFormat="1" applyFont="1"/>
    <xf numFmtId="164" fontId="0" fillId="0" borderId="0" xfId="0" applyNumberFormat="1"/>
    <xf numFmtId="43" fontId="0" fillId="0" borderId="0" xfId="0" applyNumberFormat="1"/>
    <xf numFmtId="11" fontId="0" fillId="0" borderId="0" xfId="0" applyNumberFormat="1"/>
    <xf numFmtId="165" fontId="0" fillId="0" borderId="0" xfId="0" applyNumberFormat="1"/>
    <xf numFmtId="166" fontId="0" fillId="0" borderId="0" xfId="0" applyNumberFormat="1"/>
    <xf numFmtId="167" fontId="0" fillId="0" borderId="0" xfId="0" applyNumberFormat="1"/>
    <xf numFmtId="168" fontId="0" fillId="0" borderId="0" xfId="0" applyNumberFormat="1"/>
    <xf numFmtId="169" fontId="0" fillId="0" borderId="0" xfId="2" applyNumberFormat="1" applyFont="1"/>
    <xf numFmtId="1" fontId="0" fillId="0" borderId="0" xfId="0" applyNumberFormat="1"/>
    <xf numFmtId="0" fontId="0" fillId="0" borderId="0" xfId="0" applyAlignment="1">
      <alignment horizontal="center"/>
    </xf>
    <xf numFmtId="0" fontId="2" fillId="0" borderId="0" xfId="0" applyFont="1"/>
    <xf numFmtId="0" fontId="0" fillId="0" borderId="1" xfId="0" applyBorder="1"/>
    <xf numFmtId="9" fontId="2" fillId="0" borderId="1" xfId="0" applyNumberFormat="1" applyFont="1" applyBorder="1"/>
    <xf numFmtId="9" fontId="0" fillId="0" borderId="1" xfId="2" applyFont="1" applyBorder="1"/>
    <xf numFmtId="0" fontId="3" fillId="0" borderId="0" xfId="3" applyAlignment="1" applyProtection="1">
      <alignment horizontal="left" indent="1"/>
    </xf>
    <xf numFmtId="0" fontId="3" fillId="0" borderId="0" xfId="3" applyAlignment="1" applyProtection="1"/>
    <xf numFmtId="0" fontId="0" fillId="0" borderId="0" xfId="0" applyAlignment="1">
      <alignment horizontal="right"/>
    </xf>
    <xf numFmtId="9" fontId="0" fillId="0" borderId="0" xfId="0" applyNumberFormat="1"/>
    <xf numFmtId="9" fontId="0" fillId="0" borderId="0" xfId="0" applyNumberFormat="1" applyAlignment="1">
      <alignment horizontal="right"/>
    </xf>
    <xf numFmtId="0" fontId="5" fillId="0" borderId="0" xfId="0" applyFont="1"/>
    <xf numFmtId="0" fontId="5" fillId="0" borderId="0" xfId="0" applyFont="1" applyAlignment="1">
      <alignment horizontal="center"/>
    </xf>
    <xf numFmtId="0" fontId="6" fillId="0" borderId="0" xfId="0" applyFont="1"/>
    <xf numFmtId="0" fontId="4" fillId="0" borderId="0" xfId="0" applyFont="1"/>
    <xf numFmtId="0" fontId="0" fillId="0" borderId="0" xfId="0" applyAlignment="1">
      <alignment wrapText="1"/>
    </xf>
    <xf numFmtId="0" fontId="6" fillId="0" borderId="0" xfId="0" applyFont="1" applyAlignment="1">
      <alignment horizontal="right"/>
    </xf>
    <xf numFmtId="0" fontId="0" fillId="0" borderId="0" xfId="0" applyFont="1"/>
    <xf numFmtId="0" fontId="0" fillId="0" borderId="0" xfId="0" applyAlignment="1">
      <alignment horizontal="left"/>
    </xf>
    <xf numFmtId="0" fontId="9" fillId="0" borderId="0" xfId="3" applyFont="1" applyAlignment="1" applyProtection="1"/>
    <xf numFmtId="0" fontId="10" fillId="0" borderId="0" xfId="0" applyFont="1"/>
    <xf numFmtId="0" fontId="0" fillId="0" borderId="0" xfId="0" applyFill="1"/>
    <xf numFmtId="0" fontId="0" fillId="0" borderId="0" xfId="0" applyFont="1" applyFill="1"/>
    <xf numFmtId="0" fontId="0" fillId="0" borderId="0" xfId="0" applyFont="1" applyFill="1" applyAlignment="1">
      <alignment vertical="top" wrapText="1"/>
    </xf>
    <xf numFmtId="0" fontId="5" fillId="0" borderId="1" xfId="0" applyFont="1" applyFill="1" applyBorder="1" applyAlignment="1">
      <alignment horizontal="center" vertical="top" wrapText="1"/>
    </xf>
    <xf numFmtId="0" fontId="0" fillId="0" borderId="1" xfId="0" applyFill="1" applyBorder="1" applyAlignment="1">
      <alignment vertical="top" wrapText="1"/>
    </xf>
    <xf numFmtId="0" fontId="0" fillId="0" borderId="1" xfId="0" applyFont="1" applyFill="1" applyBorder="1"/>
    <xf numFmtId="0" fontId="0" fillId="0" borderId="1" xfId="0" applyFont="1" applyFill="1" applyBorder="1" applyAlignment="1">
      <alignment vertical="top" wrapText="1"/>
    </xf>
    <xf numFmtId="0" fontId="0" fillId="2" borderId="1" xfId="0" applyFont="1" applyFill="1" applyBorder="1" applyAlignment="1">
      <alignment vertical="top" wrapText="1"/>
    </xf>
    <xf numFmtId="0" fontId="11" fillId="0" borderId="0" xfId="0" applyFont="1" applyFill="1"/>
    <xf numFmtId="0" fontId="3" fillId="0" borderId="1" xfId="3" applyFill="1" applyBorder="1" applyAlignment="1" applyProtection="1"/>
    <xf numFmtId="0" fontId="0" fillId="0" borderId="1" xfId="0" applyFont="1" applyFill="1" applyBorder="1" applyAlignment="1">
      <alignment vertical="top"/>
    </xf>
    <xf numFmtId="49" fontId="0" fillId="0" borderId="0" xfId="0" applyNumberFormat="1" applyFont="1"/>
    <xf numFmtId="0" fontId="0" fillId="4" borderId="1" xfId="0" applyFill="1" applyBorder="1" applyAlignment="1">
      <alignment horizontal="center" vertical="top" wrapText="1"/>
    </xf>
    <xf numFmtId="0" fontId="0" fillId="4" borderId="2" xfId="0" applyFill="1" applyBorder="1" applyAlignment="1">
      <alignment horizontal="centerContinuous" vertical="top"/>
    </xf>
    <xf numFmtId="0" fontId="0" fillId="4" borderId="3" xfId="0" applyFill="1" applyBorder="1" applyAlignment="1">
      <alignment horizontal="centerContinuous" vertical="top"/>
    </xf>
    <xf numFmtId="0" fontId="0" fillId="4" borderId="4" xfId="0" applyFill="1" applyBorder="1" applyAlignment="1">
      <alignment horizontal="centerContinuous" vertical="top"/>
    </xf>
    <xf numFmtId="0" fontId="0" fillId="5" borderId="2" xfId="0" applyFill="1" applyBorder="1" applyAlignment="1">
      <alignment horizontal="centerContinuous" vertical="top"/>
    </xf>
    <xf numFmtId="0" fontId="0" fillId="5" borderId="3" xfId="0" applyFill="1" applyBorder="1" applyAlignment="1">
      <alignment horizontal="centerContinuous" vertical="top"/>
    </xf>
    <xf numFmtId="0" fontId="0" fillId="5" borderId="4" xfId="0" applyFill="1" applyBorder="1" applyAlignment="1">
      <alignment horizontal="centerContinuous" vertical="top"/>
    </xf>
    <xf numFmtId="0" fontId="0" fillId="0" borderId="0" xfId="0" applyAlignment="1">
      <alignment vertical="top"/>
    </xf>
    <xf numFmtId="0" fontId="0" fillId="4" borderId="1" xfId="0" applyFill="1" applyBorder="1" applyAlignment="1">
      <alignment horizontal="center" vertical="top"/>
    </xf>
    <xf numFmtId="0" fontId="0" fillId="5" borderId="1" xfId="0" applyFill="1" applyBorder="1" applyAlignment="1">
      <alignment horizontal="center" vertical="top"/>
    </xf>
    <xf numFmtId="0" fontId="3" fillId="0" borderId="1" xfId="3" applyFill="1" applyBorder="1" applyAlignment="1" applyProtection="1">
      <alignment vertical="top"/>
    </xf>
    <xf numFmtId="0" fontId="0" fillId="0" borderId="1" xfId="0" applyBorder="1" applyAlignment="1">
      <alignment horizontal="center" vertical="top"/>
    </xf>
    <xf numFmtId="0" fontId="0" fillId="0" borderId="1" xfId="0" applyBorder="1" applyAlignment="1">
      <alignment horizontal="center" vertical="top" wrapText="1"/>
    </xf>
    <xf numFmtId="0" fontId="3" fillId="0" borderId="0" xfId="3" applyFill="1" applyAlignment="1" applyProtection="1"/>
    <xf numFmtId="0" fontId="0" fillId="7" borderId="1" xfId="0" applyFont="1" applyFill="1" applyBorder="1" applyAlignment="1">
      <alignment vertical="top" wrapText="1"/>
    </xf>
    <xf numFmtId="0" fontId="5" fillId="7" borderId="1" xfId="0" applyFont="1" applyFill="1" applyBorder="1" applyAlignment="1">
      <alignment horizontal="center" vertical="top" wrapText="1"/>
    </xf>
    <xf numFmtId="0" fontId="5" fillId="4" borderId="1" xfId="0" applyFont="1" applyFill="1" applyBorder="1" applyAlignment="1">
      <alignment horizontal="center" vertical="top" wrapText="1"/>
    </xf>
    <xf numFmtId="0" fontId="5" fillId="6" borderId="1" xfId="0" applyFont="1" applyFill="1" applyBorder="1" applyAlignment="1">
      <alignment horizontal="center"/>
    </xf>
    <xf numFmtId="49" fontId="0" fillId="3" borderId="5" xfId="0" applyNumberFormat="1" applyFont="1" applyFill="1" applyBorder="1"/>
    <xf numFmtId="0" fontId="0" fillId="0" borderId="8" xfId="0" applyFont="1" applyFill="1" applyBorder="1" applyAlignment="1">
      <alignment horizontal="center" wrapText="1"/>
    </xf>
    <xf numFmtId="49" fontId="0" fillId="0" borderId="0" xfId="0" applyNumberFormat="1" applyFont="1" applyFill="1" applyBorder="1"/>
    <xf numFmtId="0" fontId="0" fillId="0" borderId="9" xfId="0" applyNumberFormat="1" applyFill="1" applyBorder="1"/>
    <xf numFmtId="0" fontId="0" fillId="0" borderId="10" xfId="0" applyFont="1" applyFill="1" applyBorder="1" applyAlignment="1">
      <alignment horizontal="center" wrapText="1"/>
    </xf>
    <xf numFmtId="49" fontId="0" fillId="0" borderId="11" xfId="0" applyNumberFormat="1" applyFont="1" applyFill="1" applyBorder="1"/>
    <xf numFmtId="0" fontId="0" fillId="0" borderId="12" xfId="0" applyNumberFormat="1" applyFill="1" applyBorder="1"/>
    <xf numFmtId="49" fontId="5" fillId="3" borderId="6" xfId="0" applyNumberFormat="1" applyFont="1" applyFill="1" applyBorder="1" applyAlignment="1">
      <alignment horizontal="centerContinuous"/>
    </xf>
    <xf numFmtId="49" fontId="5" fillId="3" borderId="7" xfId="0" applyNumberFormat="1" applyFont="1" applyFill="1" applyBorder="1" applyAlignment="1">
      <alignment horizontal="centerContinuous"/>
    </xf>
    <xf numFmtId="0" fontId="0" fillId="0" borderId="0" xfId="0" applyFill="1" applyBorder="1" applyAlignment="1">
      <alignment wrapText="1"/>
    </xf>
    <xf numFmtId="0" fontId="0" fillId="0" borderId="11" xfId="0" applyFill="1" applyBorder="1" applyAlignment="1">
      <alignment wrapText="1"/>
    </xf>
    <xf numFmtId="0" fontId="12" fillId="0" borderId="1" xfId="0" applyFont="1" applyFill="1" applyBorder="1" applyAlignment="1">
      <alignment vertical="top" wrapText="1"/>
    </xf>
    <xf numFmtId="0" fontId="13" fillId="0" borderId="1" xfId="0" applyFont="1" applyFill="1" applyBorder="1" applyAlignment="1">
      <alignment vertical="top" wrapText="1"/>
    </xf>
    <xf numFmtId="0" fontId="14" fillId="0" borderId="0" xfId="0" applyFont="1"/>
    <xf numFmtId="0" fontId="14" fillId="0" borderId="0" xfId="0" applyFont="1" applyAlignment="1">
      <alignment horizontal="left"/>
    </xf>
    <xf numFmtId="0" fontId="16" fillId="0" borderId="0" xfId="0" applyFont="1"/>
    <xf numFmtId="0" fontId="16" fillId="0" borderId="0" xfId="0" applyFont="1" applyAlignment="1">
      <alignment horizontal="left"/>
    </xf>
  </cellXfs>
  <cellStyles count="4">
    <cellStyle name="Dezimal" xfId="1" builtinId="3"/>
    <cellStyle name="Hyperlink" xfId="3" builtinId="8"/>
    <cellStyle name="Prozent" xfId="2" builtinId="5"/>
    <cellStyle name="Standard"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 Id="rId6" Type="http://schemas.openxmlformats.org/officeDocument/2006/relationships/image" Target="../media/image7.png"/><Relationship Id="rId5" Type="http://schemas.openxmlformats.org/officeDocument/2006/relationships/image" Target="../media/image6.png"/><Relationship Id="rId4" Type="http://schemas.openxmlformats.org/officeDocument/2006/relationships/image" Target="../media/image5.png"/></Relationships>
</file>

<file path=xl/drawings/_rels/drawing3.xml.rels><?xml version="1.0" encoding="UTF-8" standalone="yes"?>
<Relationships xmlns="http://schemas.openxmlformats.org/package/2006/relationships"><Relationship Id="rId2" Type="http://schemas.openxmlformats.org/officeDocument/2006/relationships/image" Target="../media/image9.png"/><Relationship Id="rId1" Type="http://schemas.openxmlformats.org/officeDocument/2006/relationships/image" Target="../media/image8.png"/></Relationships>
</file>

<file path=xl/drawings/_rels/drawing4.xml.rels><?xml version="1.0" encoding="UTF-8" standalone="yes"?>
<Relationships xmlns="http://schemas.openxmlformats.org/package/2006/relationships"><Relationship Id="rId2" Type="http://schemas.openxmlformats.org/officeDocument/2006/relationships/image" Target="../media/image9.png"/><Relationship Id="rId1" Type="http://schemas.openxmlformats.org/officeDocument/2006/relationships/image" Target="../media/image10.png"/></Relationships>
</file>

<file path=xl/drawings/_rels/drawing6.xml.rels><?xml version="1.0" encoding="UTF-8" standalone="yes"?>
<Relationships xmlns="http://schemas.openxmlformats.org/package/2006/relationships"><Relationship Id="rId3" Type="http://schemas.openxmlformats.org/officeDocument/2006/relationships/image" Target="../media/image13.png"/><Relationship Id="rId2" Type="http://schemas.openxmlformats.org/officeDocument/2006/relationships/image" Target="../media/image12.png"/><Relationship Id="rId1" Type="http://schemas.openxmlformats.org/officeDocument/2006/relationships/image" Target="../media/image11.png"/><Relationship Id="rId4" Type="http://schemas.openxmlformats.org/officeDocument/2006/relationships/image" Target="../media/image14.png"/></Relationships>
</file>

<file path=xl/drawings/drawing1.xml><?xml version="1.0" encoding="utf-8"?>
<xdr:wsDr xmlns:xdr="http://schemas.openxmlformats.org/drawingml/2006/spreadsheetDrawing" xmlns:a="http://schemas.openxmlformats.org/drawingml/2006/main">
  <xdr:twoCellAnchor editAs="oneCell">
    <xdr:from>
      <xdr:col>5</xdr:col>
      <xdr:colOff>0</xdr:colOff>
      <xdr:row>2</xdr:row>
      <xdr:rowOff>0</xdr:rowOff>
    </xdr:from>
    <xdr:to>
      <xdr:col>6</xdr:col>
      <xdr:colOff>457200</xdr:colOff>
      <xdr:row>4</xdr:row>
      <xdr:rowOff>85725</xdr:rowOff>
    </xdr:to>
    <xdr:pic>
      <xdr:nvPicPr>
        <xdr:cNvPr id="1025" name="Picture 1"/>
        <xdr:cNvPicPr>
          <a:picLocks noChangeAspect="1" noChangeArrowheads="1"/>
        </xdr:cNvPicPr>
      </xdr:nvPicPr>
      <xdr:blipFill>
        <a:blip xmlns:r="http://schemas.openxmlformats.org/officeDocument/2006/relationships" r:embed="rId1"/>
        <a:srcRect/>
        <a:stretch>
          <a:fillRect/>
        </a:stretch>
      </xdr:blipFill>
      <xdr:spPr bwMode="auto">
        <a:xfrm>
          <a:off x="7038975" y="381000"/>
          <a:ext cx="1219200" cy="466725"/>
        </a:xfrm>
        <a:prstGeom prst="rect">
          <a:avLst/>
        </a:prstGeom>
        <a:noFill/>
      </xdr:spPr>
    </xdr:pic>
    <xdr:clientData/>
  </xdr:twoCellAnchor>
</xdr:wsDr>
</file>

<file path=xl/drawings/drawing2.xml><?xml version="1.0" encoding="utf-8"?>
<xdr:wsDr xmlns:xdr="http://schemas.openxmlformats.org/drawingml/2006/spreadsheetDrawing" xmlns:a="http://schemas.openxmlformats.org/drawingml/2006/main">
  <xdr:twoCellAnchor>
    <xdr:from>
      <xdr:col>10</xdr:col>
      <xdr:colOff>314325</xdr:colOff>
      <xdr:row>8</xdr:row>
      <xdr:rowOff>104775</xdr:rowOff>
    </xdr:from>
    <xdr:to>
      <xdr:col>15</xdr:col>
      <xdr:colOff>713400</xdr:colOff>
      <xdr:row>33</xdr:row>
      <xdr:rowOff>103800</xdr:rowOff>
    </xdr:to>
    <xdr:grpSp>
      <xdr:nvGrpSpPr>
        <xdr:cNvPr id="57" name="Gruppieren 56"/>
        <xdr:cNvGrpSpPr/>
      </xdr:nvGrpSpPr>
      <xdr:grpSpPr>
        <a:xfrm>
          <a:off x="7934325" y="1628775"/>
          <a:ext cx="4761525" cy="4761525"/>
          <a:chOff x="7934325" y="1552575"/>
          <a:chExt cx="4761525" cy="4761525"/>
        </a:xfrm>
      </xdr:grpSpPr>
      <xdr:sp macro="" textlink="">
        <xdr:nvSpPr>
          <xdr:cNvPr id="7" name="Ellipse 6"/>
          <xdr:cNvSpPr/>
        </xdr:nvSpPr>
        <xdr:spPr>
          <a:xfrm>
            <a:off x="7934325" y="1552575"/>
            <a:ext cx="4752000" cy="47520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sp macro="" textlink="">
        <xdr:nvSpPr>
          <xdr:cNvPr id="8" name="Ellipse 7"/>
          <xdr:cNvSpPr/>
        </xdr:nvSpPr>
        <xdr:spPr>
          <a:xfrm>
            <a:off x="7943850" y="1562100"/>
            <a:ext cx="4752000" cy="4752000"/>
          </a:xfrm>
          <a:prstGeom prst="ellipse">
            <a:avLst/>
          </a:prstGeom>
          <a:noFill/>
          <a:ln w="12700">
            <a:prstDash val="sysDash"/>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grpSp>
    <xdr:clientData/>
  </xdr:twoCellAnchor>
  <xdr:twoCellAnchor editAs="oneCell">
    <xdr:from>
      <xdr:col>0</xdr:col>
      <xdr:colOff>19050</xdr:colOff>
      <xdr:row>0</xdr:row>
      <xdr:rowOff>0</xdr:rowOff>
    </xdr:from>
    <xdr:to>
      <xdr:col>4</xdr:col>
      <xdr:colOff>181423</xdr:colOff>
      <xdr:row>11</xdr:row>
      <xdr:rowOff>9819</xdr:rowOff>
    </xdr:to>
    <xdr:pic>
      <xdr:nvPicPr>
        <xdr:cNvPr id="3" name="Grafik 2"/>
        <xdr:cNvPicPr>
          <a:picLocks noChangeAspect="1"/>
        </xdr:cNvPicPr>
      </xdr:nvPicPr>
      <xdr:blipFill>
        <a:blip xmlns:r="http://schemas.openxmlformats.org/officeDocument/2006/relationships" r:embed="rId1"/>
        <a:stretch>
          <a:fillRect/>
        </a:stretch>
      </xdr:blipFill>
      <xdr:spPr>
        <a:xfrm>
          <a:off x="19050" y="0"/>
          <a:ext cx="3210373" cy="2105319"/>
        </a:xfrm>
        <a:prstGeom prst="rect">
          <a:avLst/>
        </a:prstGeom>
      </xdr:spPr>
    </xdr:pic>
    <xdr:clientData/>
  </xdr:twoCellAnchor>
  <xdr:twoCellAnchor editAs="oneCell">
    <xdr:from>
      <xdr:col>0</xdr:col>
      <xdr:colOff>95250</xdr:colOff>
      <xdr:row>26</xdr:row>
      <xdr:rowOff>66675</xdr:rowOff>
    </xdr:from>
    <xdr:to>
      <xdr:col>2</xdr:col>
      <xdr:colOff>76410</xdr:colOff>
      <xdr:row>28</xdr:row>
      <xdr:rowOff>133413</xdr:rowOff>
    </xdr:to>
    <xdr:pic>
      <xdr:nvPicPr>
        <xdr:cNvPr id="4" name="Grafik 3"/>
        <xdr:cNvPicPr>
          <a:picLocks noChangeAspect="1"/>
        </xdr:cNvPicPr>
      </xdr:nvPicPr>
      <xdr:blipFill>
        <a:blip xmlns:r="http://schemas.openxmlformats.org/officeDocument/2006/relationships" r:embed="rId2"/>
        <a:stretch>
          <a:fillRect/>
        </a:stretch>
      </xdr:blipFill>
      <xdr:spPr>
        <a:xfrm>
          <a:off x="95250" y="4638675"/>
          <a:ext cx="1505160" cy="447738"/>
        </a:xfrm>
        <a:prstGeom prst="rect">
          <a:avLst/>
        </a:prstGeom>
      </xdr:spPr>
    </xdr:pic>
    <xdr:clientData/>
  </xdr:twoCellAnchor>
  <xdr:twoCellAnchor editAs="oneCell">
    <xdr:from>
      <xdr:col>0</xdr:col>
      <xdr:colOff>104775</xdr:colOff>
      <xdr:row>23</xdr:row>
      <xdr:rowOff>0</xdr:rowOff>
    </xdr:from>
    <xdr:to>
      <xdr:col>2</xdr:col>
      <xdr:colOff>381000</xdr:colOff>
      <xdr:row>26</xdr:row>
      <xdr:rowOff>0</xdr:rowOff>
    </xdr:to>
    <xdr:pic>
      <xdr:nvPicPr>
        <xdr:cNvPr id="5" name="Picture 1"/>
        <xdr:cNvPicPr>
          <a:picLocks noChangeAspect="1" noChangeArrowheads="1"/>
        </xdr:cNvPicPr>
      </xdr:nvPicPr>
      <xdr:blipFill>
        <a:blip xmlns:r="http://schemas.openxmlformats.org/officeDocument/2006/relationships" r:embed="rId3"/>
        <a:srcRect/>
        <a:stretch>
          <a:fillRect/>
        </a:stretch>
      </xdr:blipFill>
      <xdr:spPr bwMode="auto">
        <a:xfrm>
          <a:off x="104775" y="4381500"/>
          <a:ext cx="1800225" cy="571500"/>
        </a:xfrm>
        <a:prstGeom prst="rect">
          <a:avLst/>
        </a:prstGeom>
        <a:noFill/>
      </xdr:spPr>
    </xdr:pic>
    <xdr:clientData/>
  </xdr:twoCellAnchor>
  <xdr:twoCellAnchor>
    <xdr:from>
      <xdr:col>13</xdr:col>
      <xdr:colOff>219074</xdr:colOff>
      <xdr:row>1</xdr:row>
      <xdr:rowOff>95250</xdr:rowOff>
    </xdr:from>
    <xdr:to>
      <xdr:col>22</xdr:col>
      <xdr:colOff>571499</xdr:colOff>
      <xdr:row>39</xdr:row>
      <xdr:rowOff>57150</xdr:rowOff>
    </xdr:to>
    <xdr:sp macro="" textlink="">
      <xdr:nvSpPr>
        <xdr:cNvPr id="6" name="Ellipse 5"/>
        <xdr:cNvSpPr/>
      </xdr:nvSpPr>
      <xdr:spPr>
        <a:xfrm>
          <a:off x="10677524" y="285750"/>
          <a:ext cx="7210425" cy="7200900"/>
        </a:xfrm>
        <a:prstGeom prst="ellipse">
          <a:avLst/>
        </a:prstGeom>
        <a:solidFill>
          <a:srgbClr val="FFFF00">
            <a:alpha val="88000"/>
          </a:srgbClr>
        </a:solid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12</xdr:col>
      <xdr:colOff>542925</xdr:colOff>
      <xdr:row>21</xdr:row>
      <xdr:rowOff>19049</xdr:rowOff>
    </xdr:from>
    <xdr:to>
      <xdr:col>14</xdr:col>
      <xdr:colOff>219074</xdr:colOff>
      <xdr:row>32</xdr:row>
      <xdr:rowOff>19053</xdr:rowOff>
    </xdr:to>
    <xdr:cxnSp macro="">
      <xdr:nvCxnSpPr>
        <xdr:cNvPr id="10" name="Gerade Verbindung 9" descr="rB"/>
        <xdr:cNvCxnSpPr/>
      </xdr:nvCxnSpPr>
      <xdr:spPr>
        <a:xfrm rot="16200000" flipH="1">
          <a:off x="9791698" y="4467226"/>
          <a:ext cx="2095504" cy="1200149"/>
        </a:xfrm>
        <a:prstGeom prst="line">
          <a:avLst/>
        </a:prstGeom>
        <a:ln>
          <a:solidFill>
            <a:schemeClr val="tx1"/>
          </a:solidFill>
          <a:headEnd type="ova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95251</xdr:colOff>
      <xdr:row>9</xdr:row>
      <xdr:rowOff>133352</xdr:rowOff>
    </xdr:from>
    <xdr:to>
      <xdr:col>14</xdr:col>
      <xdr:colOff>219075</xdr:colOff>
      <xdr:row>32</xdr:row>
      <xdr:rowOff>9528</xdr:rowOff>
    </xdr:to>
    <xdr:cxnSp macro="">
      <xdr:nvCxnSpPr>
        <xdr:cNvPr id="12" name="Gerade Verbindung 11" descr="rB"/>
        <xdr:cNvCxnSpPr/>
      </xdr:nvCxnSpPr>
      <xdr:spPr>
        <a:xfrm rot="16200000" flipH="1">
          <a:off x="9248775" y="3914778"/>
          <a:ext cx="4257676" cy="123824"/>
        </a:xfrm>
        <a:prstGeom prst="line">
          <a:avLst/>
        </a:prstGeom>
        <a:ln>
          <a:solidFill>
            <a:srgbClr val="FF0000"/>
          </a:solidFill>
          <a:headEnd type="oval"/>
          <a:tailEnd type="ova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228602</xdr:colOff>
      <xdr:row>20</xdr:row>
      <xdr:rowOff>101203</xdr:rowOff>
    </xdr:from>
    <xdr:to>
      <xdr:col>18</xdr:col>
      <xdr:colOff>41672</xdr:colOff>
      <xdr:row>32</xdr:row>
      <xdr:rowOff>19053</xdr:rowOff>
    </xdr:to>
    <xdr:cxnSp macro="">
      <xdr:nvCxnSpPr>
        <xdr:cNvPr id="15" name="Gerade Verbindung 14" descr="rB"/>
        <xdr:cNvCxnSpPr/>
      </xdr:nvCxnSpPr>
      <xdr:spPr>
        <a:xfrm rot="10800000" flipV="1">
          <a:off x="11450243" y="3911203"/>
          <a:ext cx="2861070" cy="2203850"/>
        </a:xfrm>
        <a:prstGeom prst="line">
          <a:avLst/>
        </a:prstGeom>
        <a:ln>
          <a:solidFill>
            <a:schemeClr val="tx1"/>
          </a:solidFill>
          <a:headEnd type="ova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352425</xdr:colOff>
      <xdr:row>19</xdr:row>
      <xdr:rowOff>104791</xdr:rowOff>
    </xdr:from>
    <xdr:to>
      <xdr:col>14</xdr:col>
      <xdr:colOff>104775</xdr:colOff>
      <xdr:row>23</xdr:row>
      <xdr:rowOff>142891</xdr:rowOff>
    </xdr:to>
    <xdr:sp macro="" textlink="">
      <xdr:nvSpPr>
        <xdr:cNvPr id="22" name="Textfeld 21"/>
        <xdr:cNvSpPr txBox="1"/>
      </xdr:nvSpPr>
      <xdr:spPr>
        <a:xfrm>
          <a:off x="10810875" y="3724291"/>
          <a:ext cx="514350" cy="800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r>
            <a:rPr lang="de-DE" sz="1100">
              <a:solidFill>
                <a:srgbClr val="00B050"/>
              </a:solidFill>
            </a:rPr>
            <a:t>h</a:t>
          </a:r>
          <a:r>
            <a:rPr lang="de-DE" sz="1100" baseline="-25000">
              <a:solidFill>
                <a:srgbClr val="00B050"/>
              </a:solidFill>
            </a:rPr>
            <a:t>Body</a:t>
          </a:r>
        </a:p>
      </xdr:txBody>
    </xdr:sp>
    <xdr:clientData/>
  </xdr:twoCellAnchor>
  <xdr:twoCellAnchor>
    <xdr:from>
      <xdr:col>13</xdr:col>
      <xdr:colOff>466724</xdr:colOff>
      <xdr:row>16</xdr:row>
      <xdr:rowOff>76200</xdr:rowOff>
    </xdr:from>
    <xdr:to>
      <xdr:col>14</xdr:col>
      <xdr:colOff>476249</xdr:colOff>
      <xdr:row>17</xdr:row>
      <xdr:rowOff>95250</xdr:rowOff>
    </xdr:to>
    <xdr:sp macro="" textlink="">
      <xdr:nvSpPr>
        <xdr:cNvPr id="23" name="Textfeld 22"/>
        <xdr:cNvSpPr txBox="1"/>
      </xdr:nvSpPr>
      <xdr:spPr>
        <a:xfrm>
          <a:off x="10925174" y="3124200"/>
          <a:ext cx="771525" cy="209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de-DE" sz="900" b="0" i="0">
              <a:solidFill>
                <a:srgbClr val="FF0000"/>
              </a:solidFill>
              <a:latin typeface="+mn-lt"/>
              <a:ea typeface="+mn-ea"/>
              <a:cs typeface="+mn-cs"/>
            </a:rPr>
            <a:t>radical  axis</a:t>
          </a:r>
        </a:p>
        <a:p>
          <a:endParaRPr lang="de-DE" sz="900" baseline="-25000">
            <a:solidFill>
              <a:srgbClr val="FF0000"/>
            </a:solidFill>
          </a:endParaRPr>
        </a:p>
      </xdr:txBody>
    </xdr:sp>
    <xdr:clientData/>
  </xdr:twoCellAnchor>
  <xdr:twoCellAnchor>
    <xdr:from>
      <xdr:col>14</xdr:col>
      <xdr:colOff>600397</xdr:colOff>
      <xdr:row>17</xdr:row>
      <xdr:rowOff>67361</xdr:rowOff>
    </xdr:from>
    <xdr:to>
      <xdr:col>15</xdr:col>
      <xdr:colOff>545628</xdr:colOff>
      <xdr:row>18</xdr:row>
      <xdr:rowOff>105461</xdr:rowOff>
    </xdr:to>
    <xdr:sp macro="" textlink="">
      <xdr:nvSpPr>
        <xdr:cNvPr id="24" name="Textfeld 23"/>
        <xdr:cNvSpPr txBox="1"/>
      </xdr:nvSpPr>
      <xdr:spPr>
        <a:xfrm>
          <a:off x="11820847" y="3305861"/>
          <a:ext cx="707231"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r>
            <a:rPr lang="de-DE" sz="1100">
              <a:solidFill>
                <a:schemeClr val="tx1"/>
              </a:solidFill>
            </a:rPr>
            <a:t>d=P</a:t>
          </a:r>
          <a:r>
            <a:rPr lang="de-DE" sz="1100" baseline="-25000">
              <a:solidFill>
                <a:schemeClr val="tx1"/>
              </a:solidFill>
            </a:rPr>
            <a:t>B</a:t>
          </a:r>
          <a:r>
            <a:rPr lang="de-DE" sz="1100">
              <a:solidFill>
                <a:schemeClr val="tx1"/>
              </a:solidFill>
            </a:rPr>
            <a:t>-P</a:t>
          </a:r>
          <a:r>
            <a:rPr lang="de-DE" sz="1100" baseline="-25000">
              <a:solidFill>
                <a:schemeClr val="tx1"/>
              </a:solidFill>
            </a:rPr>
            <a:t>S</a:t>
          </a:r>
        </a:p>
      </xdr:txBody>
    </xdr:sp>
    <xdr:clientData/>
  </xdr:twoCellAnchor>
  <xdr:twoCellAnchor>
    <xdr:from>
      <xdr:col>12</xdr:col>
      <xdr:colOff>666750</xdr:colOff>
      <xdr:row>24</xdr:row>
      <xdr:rowOff>57150</xdr:rowOff>
    </xdr:from>
    <xdr:to>
      <xdr:col>13</xdr:col>
      <xdr:colOff>419100</xdr:colOff>
      <xdr:row>26</xdr:row>
      <xdr:rowOff>95250</xdr:rowOff>
    </xdr:to>
    <xdr:sp macro="" textlink="">
      <xdr:nvSpPr>
        <xdr:cNvPr id="25" name="Textfeld 24"/>
        <xdr:cNvSpPr txBox="1"/>
      </xdr:nvSpPr>
      <xdr:spPr>
        <a:xfrm>
          <a:off x="10363200" y="4629150"/>
          <a:ext cx="514350"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r>
            <a:rPr lang="de-DE" sz="1100"/>
            <a:t>r</a:t>
          </a:r>
          <a:r>
            <a:rPr lang="de-DE" sz="1100" baseline="-25000"/>
            <a:t>Self</a:t>
          </a:r>
        </a:p>
      </xdr:txBody>
    </xdr:sp>
    <xdr:clientData/>
  </xdr:twoCellAnchor>
  <xdr:twoCellAnchor>
    <xdr:from>
      <xdr:col>16</xdr:col>
      <xdr:colOff>152400</xdr:colOff>
      <xdr:row>25</xdr:row>
      <xdr:rowOff>71443</xdr:rowOff>
    </xdr:from>
    <xdr:to>
      <xdr:col>16</xdr:col>
      <xdr:colOff>666750</xdr:colOff>
      <xdr:row>27</xdr:row>
      <xdr:rowOff>109543</xdr:rowOff>
    </xdr:to>
    <xdr:sp macro="" textlink="">
      <xdr:nvSpPr>
        <xdr:cNvPr id="26" name="Textfeld 25"/>
        <xdr:cNvSpPr txBox="1"/>
      </xdr:nvSpPr>
      <xdr:spPr>
        <a:xfrm>
          <a:off x="12896850" y="4833943"/>
          <a:ext cx="514350"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r>
            <a:rPr lang="de-DE" sz="1100"/>
            <a:t>r</a:t>
          </a:r>
          <a:r>
            <a:rPr lang="de-DE" sz="1100" baseline="-25000"/>
            <a:t>Body</a:t>
          </a:r>
        </a:p>
      </xdr:txBody>
    </xdr:sp>
    <xdr:clientData/>
  </xdr:twoCellAnchor>
  <xdr:twoCellAnchor>
    <xdr:from>
      <xdr:col>14</xdr:col>
      <xdr:colOff>485775</xdr:colOff>
      <xdr:row>19</xdr:row>
      <xdr:rowOff>90505</xdr:rowOff>
    </xdr:from>
    <xdr:to>
      <xdr:col>15</xdr:col>
      <xdr:colOff>238125</xdr:colOff>
      <xdr:row>23</xdr:row>
      <xdr:rowOff>128605</xdr:rowOff>
    </xdr:to>
    <xdr:sp macro="" textlink="">
      <xdr:nvSpPr>
        <xdr:cNvPr id="27" name="Textfeld 26"/>
        <xdr:cNvSpPr txBox="1"/>
      </xdr:nvSpPr>
      <xdr:spPr>
        <a:xfrm>
          <a:off x="11706225" y="3710005"/>
          <a:ext cx="514350" cy="800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r>
            <a:rPr lang="de-DE" sz="1100">
              <a:solidFill>
                <a:srgbClr val="00B050"/>
              </a:solidFill>
            </a:rPr>
            <a:t>h</a:t>
          </a:r>
          <a:r>
            <a:rPr lang="de-DE" sz="1100" baseline="-25000">
              <a:solidFill>
                <a:srgbClr val="00B050"/>
              </a:solidFill>
            </a:rPr>
            <a:t>Self</a:t>
          </a:r>
        </a:p>
      </xdr:txBody>
    </xdr:sp>
    <xdr:clientData/>
  </xdr:twoCellAnchor>
  <xdr:twoCellAnchor>
    <xdr:from>
      <xdr:col>12</xdr:col>
      <xdr:colOff>561974</xdr:colOff>
      <xdr:row>9</xdr:row>
      <xdr:rowOff>123825</xdr:rowOff>
    </xdr:from>
    <xdr:to>
      <xdr:col>14</xdr:col>
      <xdr:colOff>95250</xdr:colOff>
      <xdr:row>21</xdr:row>
      <xdr:rowOff>19053</xdr:rowOff>
    </xdr:to>
    <xdr:cxnSp macro="">
      <xdr:nvCxnSpPr>
        <xdr:cNvPr id="30" name="Gerade Verbindung 29" descr="rB"/>
        <xdr:cNvCxnSpPr/>
      </xdr:nvCxnSpPr>
      <xdr:spPr>
        <a:xfrm rot="5400000" flipH="1" flipV="1">
          <a:off x="9696448" y="2400301"/>
          <a:ext cx="2181228" cy="1057276"/>
        </a:xfrm>
        <a:prstGeom prst="line">
          <a:avLst/>
        </a:prstGeom>
        <a:ln>
          <a:solidFill>
            <a:schemeClr val="tx1"/>
          </a:solidFill>
          <a:headEnd type="ova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685809</xdr:colOff>
      <xdr:row>15</xdr:row>
      <xdr:rowOff>85730</xdr:rowOff>
    </xdr:from>
    <xdr:to>
      <xdr:col>13</xdr:col>
      <xdr:colOff>438159</xdr:colOff>
      <xdr:row>17</xdr:row>
      <xdr:rowOff>123830</xdr:rowOff>
    </xdr:to>
    <xdr:sp macro="" textlink="">
      <xdr:nvSpPr>
        <xdr:cNvPr id="33" name="Textfeld 32"/>
        <xdr:cNvSpPr txBox="1"/>
      </xdr:nvSpPr>
      <xdr:spPr>
        <a:xfrm>
          <a:off x="10382259" y="2943230"/>
          <a:ext cx="514350"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r>
            <a:rPr lang="de-DE" sz="1100"/>
            <a:t>r</a:t>
          </a:r>
          <a:r>
            <a:rPr lang="de-DE" sz="1100" baseline="-25000"/>
            <a:t>Self</a:t>
          </a:r>
        </a:p>
      </xdr:txBody>
    </xdr:sp>
    <xdr:clientData/>
  </xdr:twoCellAnchor>
  <xdr:twoCellAnchor>
    <xdr:from>
      <xdr:col>14</xdr:col>
      <xdr:colOff>104778</xdr:colOff>
      <xdr:row>9</xdr:row>
      <xdr:rowOff>123827</xdr:rowOff>
    </xdr:from>
    <xdr:to>
      <xdr:col>18</xdr:col>
      <xdr:colOff>41673</xdr:colOff>
      <xdr:row>20</xdr:row>
      <xdr:rowOff>101203</xdr:rowOff>
    </xdr:to>
    <xdr:cxnSp macro="">
      <xdr:nvCxnSpPr>
        <xdr:cNvPr id="34" name="Gerade Verbindung 33" descr="rB"/>
        <xdr:cNvCxnSpPr/>
      </xdr:nvCxnSpPr>
      <xdr:spPr>
        <a:xfrm rot="10800000">
          <a:off x="11326419" y="1838327"/>
          <a:ext cx="2984895" cy="2072876"/>
        </a:xfrm>
        <a:prstGeom prst="line">
          <a:avLst/>
        </a:prstGeom>
        <a:ln>
          <a:solidFill>
            <a:schemeClr val="tx1"/>
          </a:solidFill>
          <a:headEnd type="ova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57147</xdr:colOff>
      <xdr:row>14</xdr:row>
      <xdr:rowOff>33355</xdr:rowOff>
    </xdr:from>
    <xdr:to>
      <xdr:col>16</xdr:col>
      <xdr:colOff>571497</xdr:colOff>
      <xdr:row>16</xdr:row>
      <xdr:rowOff>71455</xdr:rowOff>
    </xdr:to>
    <xdr:sp macro="" textlink="">
      <xdr:nvSpPr>
        <xdr:cNvPr id="37" name="Textfeld 36"/>
        <xdr:cNvSpPr txBox="1"/>
      </xdr:nvSpPr>
      <xdr:spPr>
        <a:xfrm>
          <a:off x="12801597" y="2700355"/>
          <a:ext cx="514350"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r>
            <a:rPr lang="de-DE" sz="1100"/>
            <a:t>r</a:t>
          </a:r>
          <a:r>
            <a:rPr lang="de-DE" sz="1100" baseline="-25000"/>
            <a:t>Body</a:t>
          </a:r>
        </a:p>
      </xdr:txBody>
    </xdr:sp>
    <xdr:clientData/>
  </xdr:twoCellAnchor>
  <xdr:twoCellAnchor>
    <xdr:from>
      <xdr:col>18</xdr:col>
      <xdr:colOff>14222</xdr:colOff>
      <xdr:row>19</xdr:row>
      <xdr:rowOff>127536</xdr:rowOff>
    </xdr:from>
    <xdr:to>
      <xdr:col>18</xdr:col>
      <xdr:colOff>528572</xdr:colOff>
      <xdr:row>23</xdr:row>
      <xdr:rowOff>32286</xdr:rowOff>
    </xdr:to>
    <xdr:sp macro="" textlink="">
      <xdr:nvSpPr>
        <xdr:cNvPr id="38" name="Textfeld 37"/>
        <xdr:cNvSpPr txBox="1"/>
      </xdr:nvSpPr>
      <xdr:spPr>
        <a:xfrm>
          <a:off x="14282672" y="3747036"/>
          <a:ext cx="514350" cy="666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r>
            <a:rPr lang="de-DE" sz="1100"/>
            <a:t>P</a:t>
          </a:r>
          <a:r>
            <a:rPr lang="de-DE" sz="1100" baseline="-25000"/>
            <a:t>Body</a:t>
          </a:r>
        </a:p>
      </xdr:txBody>
    </xdr:sp>
    <xdr:clientData/>
  </xdr:twoCellAnchor>
  <xdr:twoCellAnchor>
    <xdr:from>
      <xdr:col>13</xdr:col>
      <xdr:colOff>657225</xdr:colOff>
      <xdr:row>8</xdr:row>
      <xdr:rowOff>0</xdr:rowOff>
    </xdr:from>
    <xdr:to>
      <xdr:col>14</xdr:col>
      <xdr:colOff>409575</xdr:colOff>
      <xdr:row>10</xdr:row>
      <xdr:rowOff>38100</xdr:rowOff>
    </xdr:to>
    <xdr:sp macro="" textlink="">
      <xdr:nvSpPr>
        <xdr:cNvPr id="39" name="Textfeld 38"/>
        <xdr:cNvSpPr txBox="1"/>
      </xdr:nvSpPr>
      <xdr:spPr>
        <a:xfrm>
          <a:off x="11115675" y="1524000"/>
          <a:ext cx="514350"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r>
            <a:rPr lang="de-DE" sz="1100">
              <a:solidFill>
                <a:srgbClr val="FF0000"/>
              </a:solidFill>
            </a:rPr>
            <a:t>S</a:t>
          </a:r>
          <a:r>
            <a:rPr lang="de-DE" sz="1100" baseline="-25000">
              <a:solidFill>
                <a:srgbClr val="FF0000"/>
              </a:solidFill>
            </a:rPr>
            <a:t>1</a:t>
          </a:r>
        </a:p>
      </xdr:txBody>
    </xdr:sp>
    <xdr:clientData/>
  </xdr:twoCellAnchor>
  <xdr:twoCellAnchor>
    <xdr:from>
      <xdr:col>11</xdr:col>
      <xdr:colOff>523876</xdr:colOff>
      <xdr:row>17</xdr:row>
      <xdr:rowOff>23806</xdr:rowOff>
    </xdr:from>
    <xdr:to>
      <xdr:col>13</xdr:col>
      <xdr:colOff>123826</xdr:colOff>
      <xdr:row>24</xdr:row>
      <xdr:rowOff>100006</xdr:rowOff>
    </xdr:to>
    <xdr:sp macro="" textlink="">
      <xdr:nvSpPr>
        <xdr:cNvPr id="43" name="Bogen 42"/>
        <xdr:cNvSpPr/>
      </xdr:nvSpPr>
      <xdr:spPr>
        <a:xfrm>
          <a:off x="8905876" y="3262306"/>
          <a:ext cx="1676400" cy="1409700"/>
        </a:xfrm>
        <a:prstGeom prst="arc">
          <a:avLst>
            <a:gd name="adj1" fmla="val 19927797"/>
            <a:gd name="adj2" fmla="val 1804496"/>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rtlCol="0" anchor="ctr"/>
        <a:lstStyle/>
        <a:p>
          <a:pPr algn="ctr"/>
          <a:endParaRPr lang="de-DE" sz="1100">
            <a:solidFill>
              <a:schemeClr val="tx1"/>
            </a:solidFill>
          </a:endParaRPr>
        </a:p>
      </xdr:txBody>
    </xdr:sp>
    <xdr:clientData/>
  </xdr:twoCellAnchor>
  <xdr:twoCellAnchor>
    <xdr:from>
      <xdr:col>17</xdr:col>
      <xdr:colOff>192882</xdr:colOff>
      <xdr:row>16</xdr:row>
      <xdr:rowOff>39998</xdr:rowOff>
    </xdr:from>
    <xdr:to>
      <xdr:col>19</xdr:col>
      <xdr:colOff>669131</xdr:colOff>
      <xdr:row>23</xdr:row>
      <xdr:rowOff>112796</xdr:rowOff>
    </xdr:to>
    <xdr:sp macro="" textlink="">
      <xdr:nvSpPr>
        <xdr:cNvPr id="44" name="Bogen 43"/>
        <xdr:cNvSpPr/>
      </xdr:nvSpPr>
      <xdr:spPr>
        <a:xfrm rot="20657747" flipH="1">
          <a:off x="13699332" y="3087998"/>
          <a:ext cx="2000249" cy="1406298"/>
        </a:xfrm>
        <a:prstGeom prst="arc">
          <a:avLst>
            <a:gd name="adj1" fmla="val 19803552"/>
            <a:gd name="adj2" fmla="val 825542"/>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rtlCol="0" anchor="ctr"/>
        <a:lstStyle/>
        <a:p>
          <a:pPr algn="ctr"/>
          <a:endParaRPr lang="de-DE" sz="1100">
            <a:solidFill>
              <a:schemeClr val="tx1"/>
            </a:solidFill>
          </a:endParaRPr>
        </a:p>
      </xdr:txBody>
    </xdr:sp>
    <xdr:clientData/>
  </xdr:twoCellAnchor>
  <xdr:twoCellAnchor editAs="oneCell">
    <xdr:from>
      <xdr:col>0</xdr:col>
      <xdr:colOff>66675</xdr:colOff>
      <xdr:row>29</xdr:row>
      <xdr:rowOff>47625</xdr:rowOff>
    </xdr:from>
    <xdr:to>
      <xdr:col>3</xdr:col>
      <xdr:colOff>724311</xdr:colOff>
      <xdr:row>32</xdr:row>
      <xdr:rowOff>9599</xdr:rowOff>
    </xdr:to>
    <xdr:pic>
      <xdr:nvPicPr>
        <xdr:cNvPr id="45" name="Grafik 44"/>
        <xdr:cNvPicPr>
          <a:picLocks noChangeAspect="1"/>
        </xdr:cNvPicPr>
      </xdr:nvPicPr>
      <xdr:blipFill>
        <a:blip xmlns:r="http://schemas.openxmlformats.org/officeDocument/2006/relationships" r:embed="rId4"/>
        <a:stretch>
          <a:fillRect/>
        </a:stretch>
      </xdr:blipFill>
      <xdr:spPr>
        <a:xfrm>
          <a:off x="66675" y="5191125"/>
          <a:ext cx="2943636" cy="533474"/>
        </a:xfrm>
        <a:prstGeom prst="rect">
          <a:avLst/>
        </a:prstGeom>
      </xdr:spPr>
    </xdr:pic>
    <xdr:clientData/>
  </xdr:twoCellAnchor>
  <xdr:twoCellAnchor>
    <xdr:from>
      <xdr:col>12</xdr:col>
      <xdr:colOff>185740</xdr:colOff>
      <xdr:row>20</xdr:row>
      <xdr:rowOff>28</xdr:rowOff>
    </xdr:from>
    <xdr:to>
      <xdr:col>12</xdr:col>
      <xdr:colOff>700090</xdr:colOff>
      <xdr:row>24</xdr:row>
      <xdr:rowOff>38128</xdr:rowOff>
    </xdr:to>
    <xdr:sp macro="" textlink="">
      <xdr:nvSpPr>
        <xdr:cNvPr id="46" name="Textfeld 45"/>
        <xdr:cNvSpPr txBox="1"/>
      </xdr:nvSpPr>
      <xdr:spPr>
        <a:xfrm>
          <a:off x="9882190" y="3810028"/>
          <a:ext cx="514350" cy="800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r>
            <a:rPr lang="de-DE" sz="1100"/>
            <a:t>P</a:t>
          </a:r>
          <a:r>
            <a:rPr lang="de-DE" sz="1100" baseline="-25000"/>
            <a:t>Self</a:t>
          </a:r>
        </a:p>
      </xdr:txBody>
    </xdr:sp>
    <xdr:clientData/>
  </xdr:twoCellAnchor>
  <xdr:twoCellAnchor>
    <xdr:from>
      <xdr:col>14</xdr:col>
      <xdr:colOff>85725</xdr:colOff>
      <xdr:row>32</xdr:row>
      <xdr:rowOff>19050</xdr:rowOff>
    </xdr:from>
    <xdr:to>
      <xdr:col>14</xdr:col>
      <xdr:colOff>600075</xdr:colOff>
      <xdr:row>34</xdr:row>
      <xdr:rowOff>57150</xdr:rowOff>
    </xdr:to>
    <xdr:sp macro="" textlink="">
      <xdr:nvSpPr>
        <xdr:cNvPr id="48" name="Textfeld 47"/>
        <xdr:cNvSpPr txBox="1"/>
      </xdr:nvSpPr>
      <xdr:spPr>
        <a:xfrm>
          <a:off x="11306175" y="6115050"/>
          <a:ext cx="514350"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r>
            <a:rPr lang="de-DE" sz="1100">
              <a:solidFill>
                <a:srgbClr val="FF0000"/>
              </a:solidFill>
            </a:rPr>
            <a:t>S</a:t>
          </a:r>
          <a:r>
            <a:rPr lang="de-DE" sz="1100" baseline="-25000">
              <a:solidFill>
                <a:srgbClr val="FF0000"/>
              </a:solidFill>
            </a:rPr>
            <a:t>2</a:t>
          </a:r>
        </a:p>
      </xdr:txBody>
    </xdr:sp>
    <xdr:clientData/>
  </xdr:twoCellAnchor>
  <xdr:twoCellAnchor>
    <xdr:from>
      <xdr:col>14</xdr:col>
      <xdr:colOff>95250</xdr:colOff>
      <xdr:row>18</xdr:row>
      <xdr:rowOff>164303</xdr:rowOff>
    </xdr:from>
    <xdr:to>
      <xdr:col>14</xdr:col>
      <xdr:colOff>609600</xdr:colOff>
      <xdr:row>23</xdr:row>
      <xdr:rowOff>15305</xdr:rowOff>
    </xdr:to>
    <xdr:sp macro="" textlink="">
      <xdr:nvSpPr>
        <xdr:cNvPr id="49" name="Textfeld 48"/>
        <xdr:cNvSpPr txBox="1"/>
      </xdr:nvSpPr>
      <xdr:spPr>
        <a:xfrm>
          <a:off x="11363665" y="3532071"/>
          <a:ext cx="514350" cy="7864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r>
            <a:rPr lang="de-DE" sz="1100">
              <a:solidFill>
                <a:srgbClr val="FF0000"/>
              </a:solidFill>
            </a:rPr>
            <a:t>S</a:t>
          </a:r>
          <a:r>
            <a:rPr lang="de-DE" sz="1100" baseline="-25000">
              <a:solidFill>
                <a:srgbClr val="FF0000"/>
              </a:solidFill>
            </a:rPr>
            <a:t>m</a:t>
          </a:r>
        </a:p>
      </xdr:txBody>
    </xdr:sp>
    <xdr:clientData/>
  </xdr:twoCellAnchor>
  <xdr:twoCellAnchor>
    <xdr:from>
      <xdr:col>14</xdr:col>
      <xdr:colOff>161925</xdr:colOff>
      <xdr:row>20</xdr:row>
      <xdr:rowOff>185741</xdr:rowOff>
    </xdr:from>
    <xdr:to>
      <xdr:col>14</xdr:col>
      <xdr:colOff>216695</xdr:colOff>
      <xdr:row>32</xdr:row>
      <xdr:rowOff>9527</xdr:rowOff>
    </xdr:to>
    <xdr:cxnSp macro="">
      <xdr:nvCxnSpPr>
        <xdr:cNvPr id="51" name="Gerade Verbindung 50" descr="rB"/>
        <xdr:cNvCxnSpPr/>
      </xdr:nvCxnSpPr>
      <xdr:spPr>
        <a:xfrm rot="16200000" flipH="1">
          <a:off x="10354867" y="5023249"/>
          <a:ext cx="2109786" cy="54770"/>
        </a:xfrm>
        <a:prstGeom prst="line">
          <a:avLst/>
        </a:prstGeom>
        <a:ln>
          <a:solidFill>
            <a:srgbClr val="FF0000"/>
          </a:solidFill>
          <a:headEnd type="oval"/>
          <a:tailEnd type="oval"/>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0</xdr:col>
      <xdr:colOff>0</xdr:colOff>
      <xdr:row>34</xdr:row>
      <xdr:rowOff>19050</xdr:rowOff>
    </xdr:from>
    <xdr:to>
      <xdr:col>6</xdr:col>
      <xdr:colOff>657955</xdr:colOff>
      <xdr:row>40</xdr:row>
      <xdr:rowOff>157</xdr:rowOff>
    </xdr:to>
    <xdr:pic>
      <xdr:nvPicPr>
        <xdr:cNvPr id="58" name="Grafik 57"/>
        <xdr:cNvPicPr>
          <a:picLocks noChangeAspect="1"/>
        </xdr:cNvPicPr>
      </xdr:nvPicPr>
      <xdr:blipFill>
        <a:blip xmlns:r="http://schemas.openxmlformats.org/officeDocument/2006/relationships" r:embed="rId5"/>
        <a:stretch>
          <a:fillRect/>
        </a:stretch>
      </xdr:blipFill>
      <xdr:spPr>
        <a:xfrm>
          <a:off x="0" y="6115050"/>
          <a:ext cx="5229955" cy="1124107"/>
        </a:xfrm>
        <a:prstGeom prst="rect">
          <a:avLst/>
        </a:prstGeom>
      </xdr:spPr>
    </xdr:pic>
    <xdr:clientData/>
  </xdr:twoCellAnchor>
  <xdr:twoCellAnchor editAs="oneCell">
    <xdr:from>
      <xdr:col>7</xdr:col>
      <xdr:colOff>95250</xdr:colOff>
      <xdr:row>31</xdr:row>
      <xdr:rowOff>63394</xdr:rowOff>
    </xdr:from>
    <xdr:to>
      <xdr:col>9</xdr:col>
      <xdr:colOff>752475</xdr:colOff>
      <xdr:row>42</xdr:row>
      <xdr:rowOff>28894</xdr:rowOff>
    </xdr:to>
    <xdr:pic>
      <xdr:nvPicPr>
        <xdr:cNvPr id="59" name="Grafik 58"/>
        <xdr:cNvPicPr>
          <a:picLocks noChangeAspect="1"/>
        </xdr:cNvPicPr>
      </xdr:nvPicPr>
      <xdr:blipFill>
        <a:blip xmlns:r="http://schemas.openxmlformats.org/officeDocument/2006/relationships" r:embed="rId6"/>
        <a:stretch>
          <a:fillRect/>
        </a:stretch>
      </xdr:blipFill>
      <xdr:spPr>
        <a:xfrm>
          <a:off x="5429250" y="5587894"/>
          <a:ext cx="2181225" cy="2061000"/>
        </a:xfrm>
        <a:prstGeom prst="rect">
          <a:avLst/>
        </a:prstGeom>
      </xdr:spPr>
    </xdr:pic>
    <xdr:clientData/>
  </xdr:twoCellAnchor>
  <xdr:twoCellAnchor>
    <xdr:from>
      <xdr:col>12</xdr:col>
      <xdr:colOff>552450</xdr:colOff>
      <xdr:row>20</xdr:row>
      <xdr:rowOff>101204</xdr:rowOff>
    </xdr:from>
    <xdr:to>
      <xdr:col>18</xdr:col>
      <xdr:colOff>59531</xdr:colOff>
      <xdr:row>21</xdr:row>
      <xdr:rowOff>19050</xdr:rowOff>
    </xdr:to>
    <xdr:cxnSp macro="">
      <xdr:nvCxnSpPr>
        <xdr:cNvPr id="61" name="Gerade Verbindung 60" descr="rB"/>
        <xdr:cNvCxnSpPr/>
      </xdr:nvCxnSpPr>
      <xdr:spPr>
        <a:xfrm flipV="1">
          <a:off x="10248900" y="3911204"/>
          <a:ext cx="4079081" cy="108346"/>
        </a:xfrm>
        <a:prstGeom prst="line">
          <a:avLst/>
        </a:prstGeom>
        <a:ln w="3175">
          <a:solidFill>
            <a:schemeClr val="bg1">
              <a:lumMod val="50000"/>
            </a:schemeClr>
          </a:solidFill>
          <a:head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223838</xdr:colOff>
      <xdr:row>20</xdr:row>
      <xdr:rowOff>147637</xdr:rowOff>
    </xdr:from>
    <xdr:to>
      <xdr:col>15</xdr:col>
      <xdr:colOff>719138</xdr:colOff>
      <xdr:row>21</xdr:row>
      <xdr:rowOff>14287</xdr:rowOff>
    </xdr:to>
    <xdr:cxnSp macro="">
      <xdr:nvCxnSpPr>
        <xdr:cNvPr id="71" name="Gerade Verbindung 70" descr="rB"/>
        <xdr:cNvCxnSpPr/>
      </xdr:nvCxnSpPr>
      <xdr:spPr>
        <a:xfrm flipV="1">
          <a:off x="10682288" y="3957637"/>
          <a:ext cx="2019300" cy="57150"/>
        </a:xfrm>
        <a:prstGeom prst="line">
          <a:avLst/>
        </a:prstGeom>
        <a:ln>
          <a:solidFill>
            <a:srgbClr val="00B050"/>
          </a:solidFill>
          <a:headEnd type="oval"/>
          <a:tailEnd type="ova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176551</xdr:colOff>
      <xdr:row>21</xdr:row>
      <xdr:rowOff>141870</xdr:rowOff>
    </xdr:from>
    <xdr:to>
      <xdr:col>14</xdr:col>
      <xdr:colOff>118380</xdr:colOff>
      <xdr:row>22</xdr:row>
      <xdr:rowOff>179969</xdr:rowOff>
    </xdr:to>
    <xdr:sp macro="" textlink="">
      <xdr:nvSpPr>
        <xdr:cNvPr id="74" name="Textfeld 73"/>
        <xdr:cNvSpPr txBox="1"/>
      </xdr:nvSpPr>
      <xdr:spPr>
        <a:xfrm>
          <a:off x="10635001" y="4142370"/>
          <a:ext cx="703829" cy="2285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r>
            <a:rPr lang="de-DE" sz="1100">
              <a:solidFill>
                <a:schemeClr val="tx1"/>
              </a:solidFill>
            </a:rPr>
            <a:t>d</a:t>
          </a:r>
          <a:r>
            <a:rPr lang="de-DE" sz="1100" baseline="-25000">
              <a:solidFill>
                <a:schemeClr val="tx1"/>
              </a:solidFill>
            </a:rPr>
            <a:t>S</a:t>
          </a:r>
          <a:r>
            <a:rPr lang="de-DE" sz="1100">
              <a:solidFill>
                <a:schemeClr val="tx1"/>
              </a:solidFill>
            </a:rPr>
            <a:t>=S</a:t>
          </a:r>
          <a:r>
            <a:rPr lang="de-DE" sz="1100" baseline="-25000">
              <a:solidFill>
                <a:schemeClr val="tx1"/>
              </a:solidFill>
            </a:rPr>
            <a:t>m</a:t>
          </a:r>
          <a:r>
            <a:rPr lang="de-DE" sz="1100">
              <a:solidFill>
                <a:schemeClr val="tx1"/>
              </a:solidFill>
            </a:rPr>
            <a:t>-P</a:t>
          </a:r>
          <a:r>
            <a:rPr lang="de-DE" sz="1100" baseline="-25000">
              <a:solidFill>
                <a:schemeClr val="tx1"/>
              </a:solidFill>
            </a:rPr>
            <a:t>S</a:t>
          </a:r>
        </a:p>
      </xdr:txBody>
    </xdr:sp>
    <xdr:clientData/>
  </xdr:twoCellAnchor>
  <xdr:twoCellAnchor>
    <xdr:from>
      <xdr:col>15</xdr:col>
      <xdr:colOff>422953</xdr:colOff>
      <xdr:row>21</xdr:row>
      <xdr:rowOff>109512</xdr:rowOff>
    </xdr:from>
    <xdr:to>
      <xdr:col>16</xdr:col>
      <xdr:colOff>364782</xdr:colOff>
      <xdr:row>22</xdr:row>
      <xdr:rowOff>149217</xdr:rowOff>
    </xdr:to>
    <xdr:sp macro="" textlink="">
      <xdr:nvSpPr>
        <xdr:cNvPr id="75" name="Textfeld 74"/>
        <xdr:cNvSpPr txBox="1"/>
      </xdr:nvSpPr>
      <xdr:spPr>
        <a:xfrm>
          <a:off x="12405403" y="4110012"/>
          <a:ext cx="703829" cy="2302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r>
            <a:rPr lang="de-DE" sz="1100">
              <a:solidFill>
                <a:schemeClr val="tx1"/>
              </a:solidFill>
            </a:rPr>
            <a:t>d</a:t>
          </a:r>
          <a:r>
            <a:rPr lang="de-DE" sz="1100" baseline="-25000">
              <a:solidFill>
                <a:schemeClr val="tx1"/>
              </a:solidFill>
            </a:rPr>
            <a:t>B</a:t>
          </a:r>
          <a:r>
            <a:rPr lang="de-DE" sz="1100">
              <a:solidFill>
                <a:schemeClr val="tx1"/>
              </a:solidFill>
            </a:rPr>
            <a:t>=S</a:t>
          </a:r>
          <a:r>
            <a:rPr lang="de-DE" sz="1100" baseline="-25000">
              <a:solidFill>
                <a:schemeClr val="dk1"/>
              </a:solidFill>
              <a:latin typeface="+mn-lt"/>
              <a:ea typeface="+mn-ea"/>
              <a:cs typeface="+mn-cs"/>
            </a:rPr>
            <a:t>M</a:t>
          </a:r>
          <a:r>
            <a:rPr lang="de-DE" sz="1100">
              <a:solidFill>
                <a:schemeClr val="tx1"/>
              </a:solidFill>
            </a:rPr>
            <a:t>-P</a:t>
          </a:r>
          <a:r>
            <a:rPr lang="de-DE" sz="1100" baseline="-25000">
              <a:solidFill>
                <a:schemeClr val="tx1"/>
              </a:solidFill>
            </a:rPr>
            <a:t>B</a:t>
          </a:r>
        </a:p>
      </xdr:txBody>
    </xdr:sp>
    <xdr:clientData/>
  </xdr:twoCellAnchor>
  <xdr:twoCellAnchor>
    <xdr:from>
      <xdr:col>17</xdr:col>
      <xdr:colOff>279794</xdr:colOff>
      <xdr:row>19</xdr:row>
      <xdr:rowOff>167554</xdr:rowOff>
    </xdr:from>
    <xdr:to>
      <xdr:col>18</xdr:col>
      <xdr:colOff>32144</xdr:colOff>
      <xdr:row>23</xdr:row>
      <xdr:rowOff>104281</xdr:rowOff>
    </xdr:to>
    <xdr:sp macro="" textlink="">
      <xdr:nvSpPr>
        <xdr:cNvPr id="41" name="Textfeld 40"/>
        <xdr:cNvSpPr txBox="1"/>
      </xdr:nvSpPr>
      <xdr:spPr>
        <a:xfrm>
          <a:off x="13786244" y="3787054"/>
          <a:ext cx="514350" cy="6987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r>
            <a:rPr lang="de-DE" sz="1100">
              <a:latin typeface="Symbol" pitchFamily="18" charset="2"/>
            </a:rPr>
            <a:t>a</a:t>
          </a:r>
          <a:r>
            <a:rPr lang="de-DE" sz="1100" baseline="-25000"/>
            <a:t>Body</a:t>
          </a:r>
        </a:p>
      </xdr:txBody>
    </xdr:sp>
    <xdr:clientData/>
  </xdr:twoCellAnchor>
  <xdr:twoCellAnchor>
    <xdr:from>
      <xdr:col>12</xdr:col>
      <xdr:colOff>541904</xdr:colOff>
      <xdr:row>20</xdr:row>
      <xdr:rowOff>14610</xdr:rowOff>
    </xdr:from>
    <xdr:to>
      <xdr:col>13</xdr:col>
      <xdr:colOff>294254</xdr:colOff>
      <xdr:row>24</xdr:row>
      <xdr:rowOff>52710</xdr:rowOff>
    </xdr:to>
    <xdr:sp macro="" textlink="">
      <xdr:nvSpPr>
        <xdr:cNvPr id="42" name="Textfeld 41"/>
        <xdr:cNvSpPr txBox="1"/>
      </xdr:nvSpPr>
      <xdr:spPr>
        <a:xfrm>
          <a:off x="10279516" y="3756574"/>
          <a:ext cx="517751" cy="7864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r>
            <a:rPr lang="de-DE" sz="1100">
              <a:latin typeface="Symbol" pitchFamily="18" charset="2"/>
            </a:rPr>
            <a:t>a</a:t>
          </a:r>
          <a:r>
            <a:rPr lang="de-DE" sz="1100" baseline="-25000"/>
            <a:t>Self</a:t>
          </a:r>
        </a:p>
      </xdr:txBody>
    </xdr:sp>
    <xdr:clientData/>
  </xdr:twoCellAnchor>
  <xdr:twoCellAnchor>
    <xdr:from>
      <xdr:col>14</xdr:col>
      <xdr:colOff>402843</xdr:colOff>
      <xdr:row>20</xdr:row>
      <xdr:rowOff>178834</xdr:rowOff>
    </xdr:from>
    <xdr:to>
      <xdr:col>14</xdr:col>
      <xdr:colOff>411827</xdr:colOff>
      <xdr:row>20</xdr:row>
      <xdr:rowOff>180422</xdr:rowOff>
    </xdr:to>
    <xdr:cxnSp macro="">
      <xdr:nvCxnSpPr>
        <xdr:cNvPr id="65" name="Gerade Verbindung 64" descr="rB"/>
        <xdr:cNvCxnSpPr/>
      </xdr:nvCxnSpPr>
      <xdr:spPr>
        <a:xfrm>
          <a:off x="11623293" y="3988834"/>
          <a:ext cx="8984" cy="1588"/>
        </a:xfrm>
        <a:prstGeom prst="line">
          <a:avLst/>
        </a:prstGeom>
        <a:ln>
          <a:solidFill>
            <a:schemeClr val="tx1"/>
          </a:solidFill>
          <a:headEnd type="ova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310826</xdr:colOff>
      <xdr:row>20</xdr:row>
      <xdr:rowOff>160686</xdr:rowOff>
    </xdr:from>
    <xdr:to>
      <xdr:col>15</xdr:col>
      <xdr:colOff>50237</xdr:colOff>
      <xdr:row>22</xdr:row>
      <xdr:rowOff>180455</xdr:rowOff>
    </xdr:to>
    <xdr:sp macro="" textlink="">
      <xdr:nvSpPr>
        <xdr:cNvPr id="70" name="Textfeld 69"/>
        <xdr:cNvSpPr txBox="1"/>
      </xdr:nvSpPr>
      <xdr:spPr>
        <a:xfrm>
          <a:off x="11531276" y="3970686"/>
          <a:ext cx="501411" cy="4007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r>
            <a:rPr lang="de-DE" sz="1100">
              <a:solidFill>
                <a:schemeClr val="tx1"/>
              </a:solidFill>
            </a:rPr>
            <a:t>C</a:t>
          </a:r>
          <a:endParaRPr lang="de-DE" sz="1100" baseline="-25000">
            <a:solidFill>
              <a:schemeClr val="tx1"/>
            </a:solidFill>
          </a:endParaRPr>
        </a:p>
      </xdr:txBody>
    </xdr:sp>
    <xdr:clientData/>
  </xdr:twoCellAnchor>
  <xdr:twoCellAnchor>
    <xdr:from>
      <xdr:col>10</xdr:col>
      <xdr:colOff>314325</xdr:colOff>
      <xdr:row>8</xdr:row>
      <xdr:rowOff>104775</xdr:rowOff>
    </xdr:from>
    <xdr:to>
      <xdr:col>15</xdr:col>
      <xdr:colOff>703875</xdr:colOff>
      <xdr:row>33</xdr:row>
      <xdr:rowOff>94275</xdr:rowOff>
    </xdr:to>
    <xdr:sp macro="" textlink="">
      <xdr:nvSpPr>
        <xdr:cNvPr id="72" name="Ellipse 71"/>
        <xdr:cNvSpPr/>
      </xdr:nvSpPr>
      <xdr:spPr>
        <a:xfrm>
          <a:off x="7934325" y="1628775"/>
          <a:ext cx="4752000" cy="4752000"/>
        </a:xfrm>
        <a:prstGeom prst="ellipse">
          <a:avLst/>
        </a:prstGeom>
        <a:noFill/>
        <a:ln w="12700">
          <a:prstDash val="sysDash"/>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85725</xdr:colOff>
      <xdr:row>2</xdr:row>
      <xdr:rowOff>104775</xdr:rowOff>
    </xdr:from>
    <xdr:to>
      <xdr:col>21</xdr:col>
      <xdr:colOff>238125</xdr:colOff>
      <xdr:row>30</xdr:row>
      <xdr:rowOff>66675</xdr:rowOff>
    </xdr:to>
    <xdr:pic>
      <xdr:nvPicPr>
        <xdr:cNvPr id="1025" name="Picture 1"/>
        <xdr:cNvPicPr>
          <a:picLocks noChangeAspect="1" noChangeArrowheads="1"/>
        </xdr:cNvPicPr>
      </xdr:nvPicPr>
      <xdr:blipFill>
        <a:blip xmlns:r="http://schemas.openxmlformats.org/officeDocument/2006/relationships" r:embed="rId1"/>
        <a:srcRect/>
        <a:stretch>
          <a:fillRect/>
        </a:stretch>
      </xdr:blipFill>
      <xdr:spPr bwMode="auto">
        <a:xfrm>
          <a:off x="85725" y="495300"/>
          <a:ext cx="16154400" cy="5295900"/>
        </a:xfrm>
        <a:prstGeom prst="rect">
          <a:avLst/>
        </a:prstGeom>
        <a:noFill/>
      </xdr:spPr>
    </xdr:pic>
    <xdr:clientData/>
  </xdr:twoCellAnchor>
  <xdr:twoCellAnchor editAs="oneCell">
    <xdr:from>
      <xdr:col>0</xdr:col>
      <xdr:colOff>342900</xdr:colOff>
      <xdr:row>34</xdr:row>
      <xdr:rowOff>142875</xdr:rowOff>
    </xdr:from>
    <xdr:to>
      <xdr:col>7</xdr:col>
      <xdr:colOff>601293</xdr:colOff>
      <xdr:row>53</xdr:row>
      <xdr:rowOff>149883</xdr:rowOff>
    </xdr:to>
    <xdr:pic>
      <xdr:nvPicPr>
        <xdr:cNvPr id="3" name="Grafik 2"/>
        <xdr:cNvPicPr>
          <a:picLocks noChangeAspect="1"/>
        </xdr:cNvPicPr>
      </xdr:nvPicPr>
      <xdr:blipFill>
        <a:blip xmlns:r="http://schemas.openxmlformats.org/officeDocument/2006/relationships" r:embed="rId2"/>
        <a:stretch>
          <a:fillRect/>
        </a:stretch>
      </xdr:blipFill>
      <xdr:spPr>
        <a:xfrm>
          <a:off x="342900" y="6629400"/>
          <a:ext cx="5592393" cy="3626508"/>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16</xdr:col>
      <xdr:colOff>295275</xdr:colOff>
      <xdr:row>2</xdr:row>
      <xdr:rowOff>114300</xdr:rowOff>
    </xdr:from>
    <xdr:to>
      <xdr:col>24</xdr:col>
      <xdr:colOff>734338</xdr:colOff>
      <xdr:row>20</xdr:row>
      <xdr:rowOff>95742</xdr:rowOff>
    </xdr:to>
    <xdr:pic>
      <xdr:nvPicPr>
        <xdr:cNvPr id="3" name="Grafik 2"/>
        <xdr:cNvPicPr>
          <a:picLocks noChangeAspect="1"/>
        </xdr:cNvPicPr>
      </xdr:nvPicPr>
      <xdr:blipFill>
        <a:blip xmlns:r="http://schemas.openxmlformats.org/officeDocument/2006/relationships" r:embed="rId1"/>
        <a:stretch>
          <a:fillRect/>
        </a:stretch>
      </xdr:blipFill>
      <xdr:spPr>
        <a:xfrm>
          <a:off x="13230225" y="495300"/>
          <a:ext cx="6535063" cy="3524742"/>
        </a:xfrm>
        <a:prstGeom prst="rect">
          <a:avLst/>
        </a:prstGeom>
      </xdr:spPr>
    </xdr:pic>
    <xdr:clientData/>
  </xdr:twoCellAnchor>
  <xdr:twoCellAnchor editAs="oneCell">
    <xdr:from>
      <xdr:col>8</xdr:col>
      <xdr:colOff>466724</xdr:colOff>
      <xdr:row>22</xdr:row>
      <xdr:rowOff>117357</xdr:rowOff>
    </xdr:from>
    <xdr:to>
      <xdr:col>17</xdr:col>
      <xdr:colOff>229817</xdr:colOff>
      <xdr:row>41</xdr:row>
      <xdr:rowOff>124365</xdr:rowOff>
    </xdr:to>
    <xdr:pic>
      <xdr:nvPicPr>
        <xdr:cNvPr id="4" name="Grafik 3"/>
        <xdr:cNvPicPr>
          <a:picLocks noChangeAspect="1"/>
        </xdr:cNvPicPr>
      </xdr:nvPicPr>
      <xdr:blipFill>
        <a:blip xmlns:r="http://schemas.openxmlformats.org/officeDocument/2006/relationships" r:embed="rId2"/>
        <a:stretch>
          <a:fillRect/>
        </a:stretch>
      </xdr:blipFill>
      <xdr:spPr>
        <a:xfrm>
          <a:off x="8334374" y="4422657"/>
          <a:ext cx="5592393" cy="3626508"/>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4</xdr:row>
      <xdr:rowOff>76200</xdr:rowOff>
    </xdr:from>
    <xdr:to>
      <xdr:col>6</xdr:col>
      <xdr:colOff>761999</xdr:colOff>
      <xdr:row>17</xdr:row>
      <xdr:rowOff>38100</xdr:rowOff>
    </xdr:to>
    <xdr:sp macro="" textlink="">
      <xdr:nvSpPr>
        <xdr:cNvPr id="2" name="Textfeld 1"/>
        <xdr:cNvSpPr txBox="1"/>
      </xdr:nvSpPr>
      <xdr:spPr>
        <a:xfrm>
          <a:off x="0" y="838200"/>
          <a:ext cx="5333999" cy="2438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de-DE" sz="1100" b="1" i="0" u="none" strike="noStrike">
              <a:solidFill>
                <a:schemeClr val="dk1"/>
              </a:solidFill>
              <a:latin typeface="+mn-lt"/>
              <a:ea typeface="+mn-ea"/>
              <a:cs typeface="+mn-cs"/>
            </a:rPr>
            <a:t>Eccentricity:</a:t>
          </a:r>
        </a:p>
        <a:p>
          <a:r>
            <a:rPr lang="de-DE" sz="1100" b="0" i="0" u="none" strike="noStrike">
              <a:solidFill>
                <a:schemeClr val="dk1"/>
              </a:solidFill>
              <a:latin typeface="+mn-lt"/>
              <a:ea typeface="+mn-ea"/>
              <a:cs typeface="+mn-cs"/>
            </a:rPr>
            <a:t>For elliptical orbits,  arcsin(e) yields the projection angle of a perfect circle to an ellipse of eccentricity e. For example, to view the eccentricity of the planet Mercury (e = 0.2056), one must simply calculate the inverse sine to find the projection angle of 11.86 degrees. Then, tilting any circular object by that angle, the apparent ellipse of that object projected to the viewer's eye will be of the same </a:t>
          </a:r>
          <a:r>
            <a:rPr lang="de-DE" sz="1100" b="0" i="0">
              <a:solidFill>
                <a:schemeClr val="dk1"/>
              </a:solidFill>
              <a:latin typeface="+mn-lt"/>
              <a:ea typeface="+mn-ea"/>
              <a:cs typeface="+mn-cs"/>
            </a:rPr>
            <a:t>eccentricity</a:t>
          </a:r>
          <a:r>
            <a:rPr lang="de-DE" sz="1100" b="0" i="0" u="none" strike="noStrike">
              <a:solidFill>
                <a:schemeClr val="dk1"/>
              </a:solidFill>
              <a:latin typeface="+mn-lt"/>
              <a:ea typeface="+mn-ea"/>
              <a:cs typeface="+mn-cs"/>
            </a:rPr>
            <a:t>.</a:t>
          </a:r>
        </a:p>
        <a:p>
          <a:endParaRPr lang="de-DE" sz="1100" b="0" i="0" u="none" strike="noStrike">
            <a:solidFill>
              <a:schemeClr val="dk1"/>
            </a:solidFill>
            <a:latin typeface="+mn-lt"/>
            <a:ea typeface="+mn-ea"/>
            <a:cs typeface="+mn-cs"/>
          </a:endParaRPr>
        </a:p>
        <a:p>
          <a:r>
            <a:rPr lang="de-DE" sz="1100" b="0" i="0">
              <a:solidFill>
                <a:schemeClr val="dk1"/>
              </a:solidFill>
              <a:latin typeface="+mn-lt"/>
              <a:ea typeface="+mn-ea"/>
              <a:cs typeface="+mn-cs"/>
            </a:rPr>
            <a:t>Eccentricity </a:t>
          </a:r>
          <a:r>
            <a:rPr lang="de-DE"/>
            <a:t>does not influence the period.</a:t>
          </a:r>
        </a:p>
        <a:p>
          <a:pPr marL="0" marR="0" indent="0" defTabSz="914400" eaLnBrk="1" fontAlgn="auto" latinLnBrk="0" hangingPunct="1">
            <a:lnSpc>
              <a:spcPct val="100000"/>
            </a:lnSpc>
            <a:spcBef>
              <a:spcPts val="0"/>
            </a:spcBef>
            <a:spcAft>
              <a:spcPts val="0"/>
            </a:spcAft>
            <a:buClrTx/>
            <a:buSzTx/>
            <a:buFontTx/>
            <a:buNone/>
            <a:tabLst/>
            <a:defRPr/>
          </a:pPr>
          <a:r>
            <a:rPr lang="de-DE" sz="1100">
              <a:solidFill>
                <a:schemeClr val="dk1"/>
              </a:solidFill>
              <a:latin typeface="+mn-lt"/>
              <a:ea typeface="+mn-ea"/>
              <a:cs typeface="+mn-cs"/>
            </a:rPr>
            <a:t>circle:</a:t>
          </a:r>
          <a:r>
            <a:rPr lang="de-DE" sz="1100" baseline="0">
              <a:solidFill>
                <a:schemeClr val="dk1"/>
              </a:solidFill>
              <a:latin typeface="+mn-lt"/>
              <a:ea typeface="+mn-ea"/>
              <a:cs typeface="+mn-cs"/>
            </a:rPr>
            <a:t> </a:t>
          </a:r>
          <a:r>
            <a:rPr lang="de-DE" sz="1100"/>
            <a:t>e = 0</a:t>
          </a:r>
        </a:p>
        <a:p>
          <a:r>
            <a:rPr lang="de-DE" sz="1100">
              <a:solidFill>
                <a:schemeClr val="dk1"/>
              </a:solidFill>
              <a:latin typeface="+mn-lt"/>
              <a:ea typeface="+mn-ea"/>
              <a:cs typeface="+mn-cs"/>
            </a:rPr>
            <a:t>ellipse: </a:t>
          </a:r>
          <a:r>
            <a:rPr lang="de-DE" sz="1100"/>
            <a:t>0 &lt; e &lt; 1</a:t>
          </a:r>
        </a:p>
        <a:p>
          <a:r>
            <a:rPr lang="de-DE" sz="1100"/>
            <a:t>a = semi-major axis   =&gt;   distance from sun to center of ellipse = a*e</a:t>
          </a:r>
        </a:p>
        <a:p>
          <a:r>
            <a:rPr lang="de-DE" sz="1100"/>
            <a:t>perihelion</a:t>
          </a:r>
          <a:r>
            <a:rPr lang="de-DE" sz="1100" baseline="0"/>
            <a:t> distance = a - a*e</a:t>
          </a:r>
        </a:p>
        <a:p>
          <a:r>
            <a:rPr lang="de-DE" sz="1100" baseline="0"/>
            <a:t>aphelion distance = a + a*e</a:t>
          </a:r>
          <a:endParaRPr lang="de-DE" sz="1100"/>
        </a:p>
      </xdr:txBody>
    </xdr:sp>
    <xdr:clientData/>
  </xdr:twoCellAnchor>
  <xdr:twoCellAnchor>
    <xdr:from>
      <xdr:col>0</xdr:col>
      <xdr:colOff>0</xdr:colOff>
      <xdr:row>0</xdr:row>
      <xdr:rowOff>0</xdr:rowOff>
    </xdr:from>
    <xdr:to>
      <xdr:col>7</xdr:col>
      <xdr:colOff>0</xdr:colOff>
      <xdr:row>3</xdr:row>
      <xdr:rowOff>133350</xdr:rowOff>
    </xdr:to>
    <xdr:sp macro="" textlink="">
      <xdr:nvSpPr>
        <xdr:cNvPr id="3" name="Textfeld 2"/>
        <xdr:cNvSpPr txBox="1"/>
      </xdr:nvSpPr>
      <xdr:spPr>
        <a:xfrm>
          <a:off x="0" y="0"/>
          <a:ext cx="5334000" cy="7048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de-DE" sz="1100" b="1" i="0">
              <a:solidFill>
                <a:schemeClr val="dk1"/>
              </a:solidFill>
              <a:latin typeface="+mn-lt"/>
              <a:ea typeface="+mn-ea"/>
              <a:cs typeface="+mn-cs"/>
            </a:rPr>
            <a:t>Ephemeris :</a:t>
          </a:r>
        </a:p>
        <a:p>
          <a:r>
            <a:rPr lang="de-DE" sz="1100" b="0" i="0">
              <a:solidFill>
                <a:schemeClr val="dk1"/>
              </a:solidFill>
              <a:latin typeface="+mn-lt"/>
              <a:ea typeface="+mn-ea"/>
              <a:cs typeface="+mn-cs"/>
            </a:rPr>
            <a:t>Software (or  earlier look-up-table) that generates positions of stars, planets, comets, etc. for  virtually any point in time.</a:t>
          </a:r>
          <a:endParaRPr lang="de-DE" sz="1100"/>
        </a:p>
      </xdr:txBody>
    </xdr:sp>
    <xdr:clientData/>
  </xdr:twoCellAnchor>
  <xdr:twoCellAnchor>
    <xdr:from>
      <xdr:col>0</xdr:col>
      <xdr:colOff>0</xdr:colOff>
      <xdr:row>17</xdr:row>
      <xdr:rowOff>161926</xdr:rowOff>
    </xdr:from>
    <xdr:to>
      <xdr:col>7</xdr:col>
      <xdr:colOff>0</xdr:colOff>
      <xdr:row>22</xdr:row>
      <xdr:rowOff>123826</xdr:rowOff>
    </xdr:to>
    <xdr:sp macro="" textlink="">
      <xdr:nvSpPr>
        <xdr:cNvPr id="5" name="Textfeld 4"/>
        <xdr:cNvSpPr txBox="1"/>
      </xdr:nvSpPr>
      <xdr:spPr>
        <a:xfrm>
          <a:off x="0" y="3400426"/>
          <a:ext cx="5334000" cy="914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de-DE" sz="1100" b="1" i="0">
              <a:solidFill>
                <a:schemeClr val="dk1"/>
              </a:solidFill>
              <a:latin typeface="+mn-lt"/>
              <a:ea typeface="+mn-ea"/>
              <a:cs typeface="+mn-cs"/>
            </a:rPr>
            <a:t>Orbital state vectors:</a:t>
          </a:r>
        </a:p>
        <a:p>
          <a:pPr marL="0" marR="0" indent="0" defTabSz="914400" eaLnBrk="1" fontAlgn="auto" latinLnBrk="0" hangingPunct="1">
            <a:lnSpc>
              <a:spcPct val="100000"/>
            </a:lnSpc>
            <a:spcBef>
              <a:spcPts val="0"/>
            </a:spcBef>
            <a:spcAft>
              <a:spcPts val="0"/>
            </a:spcAft>
            <a:buClrTx/>
            <a:buSzTx/>
            <a:buFontTx/>
            <a:buNone/>
            <a:tabLst/>
            <a:defRPr/>
          </a:pPr>
          <a:r>
            <a:rPr lang="de-DE" sz="1100" b="0" i="0">
              <a:solidFill>
                <a:schemeClr val="dk1"/>
              </a:solidFill>
              <a:latin typeface="+mn-lt"/>
              <a:ea typeface="+mn-ea"/>
              <a:cs typeface="+mn-cs"/>
            </a:rPr>
            <a:t>Cartesian vectors of position and velocity that together with their time (epoch) uniquely determine the trajectory of the orbiting body in space. An object's state vector can be used to compute its classical or Keplerian orbital elements and vice versa.</a:t>
          </a:r>
        </a:p>
        <a:p>
          <a:pPr marL="0" marR="0" indent="0" defTabSz="914400" eaLnBrk="1" fontAlgn="auto" latinLnBrk="0" hangingPunct="1">
            <a:lnSpc>
              <a:spcPct val="100000"/>
            </a:lnSpc>
            <a:spcBef>
              <a:spcPts val="0"/>
            </a:spcBef>
            <a:spcAft>
              <a:spcPts val="0"/>
            </a:spcAft>
            <a:buClrTx/>
            <a:buSzTx/>
            <a:buFontTx/>
            <a:buNone/>
            <a:tabLst/>
            <a:defRPr/>
          </a:pPr>
          <a:endParaRPr lang="de-DE" sz="1100" b="0" i="0">
            <a:solidFill>
              <a:schemeClr val="dk1"/>
            </a:solidFill>
            <a:latin typeface="+mn-lt"/>
            <a:ea typeface="+mn-ea"/>
            <a:cs typeface="+mn-cs"/>
          </a:endParaRPr>
        </a:p>
      </xdr:txBody>
    </xdr:sp>
    <xdr:clientData/>
  </xdr:twoCellAnchor>
  <xdr:twoCellAnchor>
    <xdr:from>
      <xdr:col>0</xdr:col>
      <xdr:colOff>0</xdr:colOff>
      <xdr:row>23</xdr:row>
      <xdr:rowOff>123825</xdr:rowOff>
    </xdr:from>
    <xdr:to>
      <xdr:col>7</xdr:col>
      <xdr:colOff>0</xdr:colOff>
      <xdr:row>26</xdr:row>
      <xdr:rowOff>38100</xdr:rowOff>
    </xdr:to>
    <xdr:sp macro="" textlink="">
      <xdr:nvSpPr>
        <xdr:cNvPr id="7" name="Textfeld 6"/>
        <xdr:cNvSpPr txBox="1"/>
      </xdr:nvSpPr>
      <xdr:spPr>
        <a:xfrm>
          <a:off x="0" y="4505325"/>
          <a:ext cx="5334000" cy="4857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de-DE" sz="1100" b="1" i="0">
              <a:solidFill>
                <a:schemeClr val="dk1"/>
              </a:solidFill>
              <a:latin typeface="+mn-lt"/>
              <a:ea typeface="+mn-ea"/>
              <a:cs typeface="+mn-cs"/>
            </a:rPr>
            <a:t>Primary eclipse:</a:t>
          </a:r>
          <a:r>
            <a:rPr lang="de-DE" sz="1100" b="1" i="0" baseline="0">
              <a:solidFill>
                <a:schemeClr val="dk1"/>
              </a:solidFill>
              <a:latin typeface="+mn-lt"/>
              <a:ea typeface="+mn-ea"/>
              <a:cs typeface="+mn-cs"/>
            </a:rPr>
            <a:t>     </a:t>
          </a:r>
          <a:r>
            <a:rPr lang="de-DE" sz="1100" b="0" i="0" baseline="0">
              <a:solidFill>
                <a:schemeClr val="dk1"/>
              </a:solidFill>
              <a:latin typeface="+mn-lt"/>
              <a:ea typeface="+mn-ea"/>
              <a:cs typeface="+mn-cs"/>
            </a:rPr>
            <a:t>planet eclipses star.</a:t>
          </a:r>
        </a:p>
        <a:p>
          <a:r>
            <a:rPr lang="de-DE" sz="1100" b="1" i="0" baseline="0">
              <a:solidFill>
                <a:schemeClr val="dk1"/>
              </a:solidFill>
              <a:latin typeface="+mn-lt"/>
              <a:ea typeface="+mn-ea"/>
              <a:cs typeface="+mn-cs"/>
            </a:rPr>
            <a:t>Secondary eclipse:     </a:t>
          </a:r>
          <a:r>
            <a:rPr lang="de-DE" sz="1100" b="0" i="0" baseline="0">
              <a:solidFill>
                <a:schemeClr val="dk1"/>
              </a:solidFill>
              <a:latin typeface="+mn-lt"/>
              <a:ea typeface="+mn-ea"/>
              <a:cs typeface="+mn-cs"/>
            </a:rPr>
            <a:t>star eclipses planet.</a:t>
          </a:r>
          <a:endParaRPr lang="de-DE" sz="1100"/>
        </a:p>
      </xdr:txBody>
    </xdr:sp>
    <xdr:clientData/>
  </xdr:twoCellAnchor>
  <xdr:twoCellAnchor>
    <xdr:from>
      <xdr:col>0</xdr:col>
      <xdr:colOff>0</xdr:colOff>
      <xdr:row>27</xdr:row>
      <xdr:rowOff>114300</xdr:rowOff>
    </xdr:from>
    <xdr:to>
      <xdr:col>6</xdr:col>
      <xdr:colOff>752475</xdr:colOff>
      <xdr:row>35</xdr:row>
      <xdr:rowOff>161925</xdr:rowOff>
    </xdr:to>
    <xdr:sp macro="" textlink="">
      <xdr:nvSpPr>
        <xdr:cNvPr id="6" name="Textfeld 5"/>
        <xdr:cNvSpPr txBox="1"/>
      </xdr:nvSpPr>
      <xdr:spPr>
        <a:xfrm>
          <a:off x="0" y="5257800"/>
          <a:ext cx="5324475" cy="15716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pPr fontAlgn="base"/>
          <a:r>
            <a:rPr lang="de-DE" sz="1100" b="1" i="0">
              <a:solidFill>
                <a:schemeClr val="dk1"/>
              </a:solidFill>
              <a:latin typeface="+mn-lt"/>
              <a:ea typeface="+mn-ea"/>
              <a:cs typeface="+mn-cs"/>
            </a:rPr>
            <a:t>Inclination:</a:t>
          </a:r>
        </a:p>
        <a:p>
          <a:pPr fontAlgn="base"/>
          <a:r>
            <a:rPr lang="de-DE" sz="1100" b="0" i="0">
              <a:solidFill>
                <a:schemeClr val="dk1"/>
              </a:solidFill>
              <a:latin typeface="+mn-lt"/>
              <a:ea typeface="+mn-ea"/>
              <a:cs typeface="+mn-cs"/>
            </a:rPr>
            <a:t>An exoplanet's Keplerian orbit (closed ellipse co-focal with the parent star) has </a:t>
          </a:r>
          <a:r>
            <a:rPr lang="de-DE" sz="1100" b="0" i="1">
              <a:solidFill>
                <a:schemeClr val="dk1"/>
              </a:solidFill>
              <a:latin typeface="+mn-lt"/>
              <a:ea typeface="+mn-ea"/>
              <a:cs typeface="+mn-cs"/>
            </a:rPr>
            <a:t>two relevant angles</a:t>
          </a:r>
          <a:r>
            <a:rPr lang="de-DE" sz="1100" b="0" i="0">
              <a:solidFill>
                <a:schemeClr val="dk1"/>
              </a:solidFill>
              <a:latin typeface="+mn-lt"/>
              <a:ea typeface="+mn-ea"/>
              <a:cs typeface="+mn-cs"/>
            </a:rPr>
            <a:t>. One is the angle between the orbital plane and the line of sight to Earth (often called </a:t>
          </a:r>
          <a:r>
            <a:rPr lang="de-DE" sz="1100" b="1" i="0">
              <a:solidFill>
                <a:schemeClr val="dk1"/>
              </a:solidFill>
              <a:latin typeface="+mn-lt"/>
              <a:ea typeface="+mn-ea"/>
              <a:cs typeface="+mn-cs"/>
            </a:rPr>
            <a:t>the inclination </a:t>
          </a:r>
          <a:r>
            <a:rPr lang="de-DE" sz="1100" b="1" i="0" u="none" strike="noStrike">
              <a:solidFill>
                <a:schemeClr val="dk1"/>
              </a:solidFill>
              <a:latin typeface="+mn-lt"/>
              <a:ea typeface="+mn-ea"/>
              <a:cs typeface="+mn-cs"/>
            </a:rPr>
            <a:t>i</a:t>
          </a:r>
          <a:r>
            <a:rPr lang="de-DE" sz="1100" b="0" i="0">
              <a:solidFill>
                <a:schemeClr val="dk1"/>
              </a:solidFill>
              <a:latin typeface="+mn-lt"/>
              <a:ea typeface="+mn-ea"/>
              <a:cs typeface="+mn-cs"/>
            </a:rPr>
            <a:t>). The other is the direction of the </a:t>
          </a:r>
          <a:r>
            <a:rPr lang="de-DE" sz="1100" b="1" i="0">
              <a:solidFill>
                <a:schemeClr val="dk1"/>
              </a:solidFill>
              <a:latin typeface="+mn-lt"/>
              <a:ea typeface="+mn-ea"/>
              <a:cs typeface="+mn-cs"/>
            </a:rPr>
            <a:t>orbital periapse </a:t>
          </a:r>
          <a:r>
            <a:rPr lang="de-DE" sz="1100" b="0" i="0">
              <a:solidFill>
                <a:schemeClr val="dk1"/>
              </a:solidFill>
              <a:latin typeface="+mn-lt"/>
              <a:ea typeface="+mn-ea"/>
              <a:cs typeface="+mn-cs"/>
            </a:rPr>
            <a:t>(usually measured as the angle in the orbital plane between the line of nodes and the periapse).</a:t>
          </a:r>
        </a:p>
        <a:p>
          <a:pPr fontAlgn="base"/>
          <a:r>
            <a:rPr lang="de-DE" sz="1100" b="0" i="0">
              <a:solidFill>
                <a:schemeClr val="dk1"/>
              </a:solidFill>
              <a:latin typeface="+mn-lt"/>
              <a:ea typeface="+mn-ea"/>
              <a:cs typeface="+mn-cs"/>
            </a:rPr>
            <a:t>In case of transit detections, </a:t>
          </a:r>
          <a:r>
            <a:rPr lang="de-DE" sz="1100" b="0" i="0" u="none" strike="noStrike">
              <a:solidFill>
                <a:schemeClr val="dk1"/>
              </a:solidFill>
              <a:latin typeface="+mn-lt"/>
              <a:ea typeface="+mn-ea"/>
              <a:cs typeface="+mn-cs"/>
            </a:rPr>
            <a:t>i∼90∘</a:t>
          </a:r>
          <a:r>
            <a:rPr lang="de-DE" sz="1100" b="0" i="0">
              <a:solidFill>
                <a:schemeClr val="dk1"/>
              </a:solidFill>
              <a:latin typeface="+mn-lt"/>
              <a:ea typeface="+mn-ea"/>
              <a:cs typeface="+mn-cs"/>
            </a:rPr>
            <a:t> (for otherwise, there will be no ecclipse/transit), but is usually unknown for radial-velocity detections. </a:t>
          </a:r>
        </a:p>
        <a:p>
          <a:endParaRPr lang="de-DE" sz="1100"/>
        </a:p>
      </xdr:txBody>
    </xdr:sp>
    <xdr:clientData/>
  </xdr:twoCellAnchor>
</xdr:wsDr>
</file>

<file path=xl/drawings/drawing6.xml><?xml version="1.0" encoding="utf-8"?>
<xdr:wsDr xmlns:xdr="http://schemas.openxmlformats.org/drawingml/2006/spreadsheetDrawing" xmlns:a="http://schemas.openxmlformats.org/drawingml/2006/main">
  <xdr:twoCellAnchor editAs="oneCell">
    <xdr:from>
      <xdr:col>4</xdr:col>
      <xdr:colOff>454068</xdr:colOff>
      <xdr:row>2</xdr:row>
      <xdr:rowOff>2336</xdr:rowOff>
    </xdr:from>
    <xdr:to>
      <xdr:col>7</xdr:col>
      <xdr:colOff>666751</xdr:colOff>
      <xdr:row>7</xdr:row>
      <xdr:rowOff>495300</xdr:rowOff>
    </xdr:to>
    <xdr:pic>
      <xdr:nvPicPr>
        <xdr:cNvPr id="2049"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10941093" y="1716836"/>
          <a:ext cx="2774908" cy="2588464"/>
        </a:xfrm>
        <a:prstGeom prst="rect">
          <a:avLst/>
        </a:prstGeom>
        <a:noFill/>
      </xdr:spPr>
    </xdr:pic>
    <xdr:clientData/>
  </xdr:twoCellAnchor>
  <xdr:twoCellAnchor editAs="oneCell">
    <xdr:from>
      <xdr:col>4</xdr:col>
      <xdr:colOff>465597</xdr:colOff>
      <xdr:row>7</xdr:row>
      <xdr:rowOff>552450</xdr:rowOff>
    </xdr:from>
    <xdr:to>
      <xdr:col>7</xdr:col>
      <xdr:colOff>744821</xdr:colOff>
      <xdr:row>12</xdr:row>
      <xdr:rowOff>801220</xdr:rowOff>
    </xdr:to>
    <xdr:pic>
      <xdr:nvPicPr>
        <xdr:cNvPr id="4" name="Grafik 3"/>
        <xdr:cNvPicPr>
          <a:picLocks noChangeAspect="1"/>
        </xdr:cNvPicPr>
      </xdr:nvPicPr>
      <xdr:blipFill>
        <a:blip xmlns:r="http://schemas.openxmlformats.org/officeDocument/2006/relationships" r:embed="rId2" cstate="print"/>
        <a:stretch>
          <a:fillRect/>
        </a:stretch>
      </xdr:blipFill>
      <xdr:spPr>
        <a:xfrm>
          <a:off x="10952622" y="4362450"/>
          <a:ext cx="2841449" cy="2572870"/>
        </a:xfrm>
        <a:prstGeom prst="rect">
          <a:avLst/>
        </a:prstGeom>
      </xdr:spPr>
    </xdr:pic>
    <xdr:clientData/>
  </xdr:twoCellAnchor>
  <xdr:twoCellAnchor editAs="oneCell">
    <xdr:from>
      <xdr:col>4</xdr:col>
      <xdr:colOff>447675</xdr:colOff>
      <xdr:row>12</xdr:row>
      <xdr:rowOff>898923</xdr:rowOff>
    </xdr:from>
    <xdr:to>
      <xdr:col>8</xdr:col>
      <xdr:colOff>309984</xdr:colOff>
      <xdr:row>16</xdr:row>
      <xdr:rowOff>371475</xdr:rowOff>
    </xdr:to>
    <xdr:pic>
      <xdr:nvPicPr>
        <xdr:cNvPr id="5" name="Grafik 4"/>
        <xdr:cNvPicPr>
          <a:picLocks noChangeAspect="1"/>
        </xdr:cNvPicPr>
      </xdr:nvPicPr>
      <xdr:blipFill>
        <a:blip xmlns:r="http://schemas.openxmlformats.org/officeDocument/2006/relationships" r:embed="rId3" cstate="print"/>
        <a:stretch>
          <a:fillRect/>
        </a:stretch>
      </xdr:blipFill>
      <xdr:spPr>
        <a:xfrm>
          <a:off x="10934700" y="6994923"/>
          <a:ext cx="3186534" cy="2368152"/>
        </a:xfrm>
        <a:prstGeom prst="rect">
          <a:avLst/>
        </a:prstGeom>
      </xdr:spPr>
    </xdr:pic>
    <xdr:clientData/>
  </xdr:twoCellAnchor>
  <xdr:twoCellAnchor editAs="oneCell">
    <xdr:from>
      <xdr:col>0</xdr:col>
      <xdr:colOff>200025</xdr:colOff>
      <xdr:row>38</xdr:row>
      <xdr:rowOff>104775</xdr:rowOff>
    </xdr:from>
    <xdr:to>
      <xdr:col>3</xdr:col>
      <xdr:colOff>2087207</xdr:colOff>
      <xdr:row>74</xdr:row>
      <xdr:rowOff>115259</xdr:rowOff>
    </xdr:to>
    <xdr:pic>
      <xdr:nvPicPr>
        <xdr:cNvPr id="6" name="Grafik 5"/>
        <xdr:cNvPicPr>
          <a:picLocks noChangeAspect="1"/>
        </xdr:cNvPicPr>
      </xdr:nvPicPr>
      <xdr:blipFill>
        <a:blip xmlns:r="http://schemas.openxmlformats.org/officeDocument/2006/relationships" r:embed="rId4"/>
        <a:stretch>
          <a:fillRect/>
        </a:stretch>
      </xdr:blipFill>
      <xdr:spPr>
        <a:xfrm>
          <a:off x="200025" y="12954000"/>
          <a:ext cx="8821382" cy="6868484"/>
        </a:xfrm>
        <a:prstGeom prst="rect">
          <a:avLst/>
        </a:prstGeom>
      </xdr:spPr>
    </xdr:pic>
    <xdr:clientData/>
  </xdr:twoCellAnchor>
</xdr:wsDr>
</file>

<file path=xl/theme/theme1.xml><?xml version="1.0" encoding="utf-8"?>
<a:theme xmlns:a="http://schemas.openxmlformats.org/drawingml/2006/main" name="Larissa-Design">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hyperlink" Target="https://de.wikipedia.org/wiki/Schnittpunkt" TargetMode="External"/><Relationship Id="rId1" Type="http://schemas.openxmlformats.org/officeDocument/2006/relationships/hyperlink" Target="https://de.wikipedia.org/wiki/Kreissegment"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hyperlink" Target="https://www.paulanthonywilson.com/exoplanets/exoplanet-detection-techniques/the-exoplanet-transit-method/" TargetMode="External"/><Relationship Id="rId1" Type="http://schemas.openxmlformats.org/officeDocument/2006/relationships/hyperlink" Target="https://de.wikipedia.org/wiki/Photosph%C3%A4re"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8" Type="http://schemas.openxmlformats.org/officeDocument/2006/relationships/hyperlink" Target="https://en.wikipedia.org/wiki/Elliptic_orbit" TargetMode="External"/><Relationship Id="rId3" Type="http://schemas.openxmlformats.org/officeDocument/2006/relationships/hyperlink" Target="https://www.paulanthonywilson.com/exoplanets/exoplanet-detection-techniques/the-exoplanet-transit-method/" TargetMode="External"/><Relationship Id="rId7" Type="http://schemas.openxmlformats.org/officeDocument/2006/relationships/hyperlink" Target="https://en.wikipedia.org/wiki/Orbital_inclination" TargetMode="External"/><Relationship Id="rId2" Type="http://schemas.openxmlformats.org/officeDocument/2006/relationships/hyperlink" Target="https://en.wikipedia.org/wiki/Limb_darkening" TargetMode="External"/><Relationship Id="rId1" Type="http://schemas.openxmlformats.org/officeDocument/2006/relationships/hyperlink" Target="https://arxiv.org/pdf/1905.05193.pdf" TargetMode="External"/><Relationship Id="rId6" Type="http://schemas.openxmlformats.org/officeDocument/2006/relationships/hyperlink" Target="https://en.wikipedia.org/wiki/Apsis" TargetMode="External"/><Relationship Id="rId5" Type="http://schemas.openxmlformats.org/officeDocument/2006/relationships/hyperlink" Target="https://en.wikipedia.org/wiki/Semi-major_and_semi-minor_axes" TargetMode="External"/><Relationship Id="rId10" Type="http://schemas.openxmlformats.org/officeDocument/2006/relationships/drawing" Target="../drawings/drawing4.xml"/><Relationship Id="rId4" Type="http://schemas.openxmlformats.org/officeDocument/2006/relationships/hyperlink" Target="https://en.wikipedia.org/wiki/Orbital_eccentricity" TargetMode="External"/><Relationship Id="rId9" Type="http://schemas.openxmlformats.org/officeDocument/2006/relationships/hyperlink" Target="https://en.wikipedia.org/wiki/Orbit_equation" TargetMode="Externa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hyperlink" Target="https://en.wikipedia.org/wiki/Orbital_elements" TargetMode="External"/><Relationship Id="rId1" Type="http://schemas.openxmlformats.org/officeDocument/2006/relationships/hyperlink" Target="http://www.met.rdg.ac.uk/~ross/Astronomy/Planets.html"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http://www.met.rdg.ac.uk/~ross/Astronomy/Planets.html" TargetMode="External"/></Relationships>
</file>

<file path=xl/worksheets/sheet1.xml><?xml version="1.0" encoding="utf-8"?>
<worksheet xmlns="http://schemas.openxmlformats.org/spreadsheetml/2006/main" xmlns:r="http://schemas.openxmlformats.org/officeDocument/2006/relationships">
  <dimension ref="B9:K26"/>
  <sheetViews>
    <sheetView workbookViewId="0"/>
  </sheetViews>
  <sheetFormatPr baseColWidth="10" defaultRowHeight="15"/>
  <cols>
    <col min="2" max="2" width="14.140625" customWidth="1"/>
    <col min="7" max="7" width="16.85546875" bestFit="1" customWidth="1"/>
    <col min="8" max="8" width="18.140625" customWidth="1"/>
    <col min="10" max="10" width="14.85546875" bestFit="1" customWidth="1"/>
    <col min="11" max="11" width="16" customWidth="1"/>
  </cols>
  <sheetData>
    <row r="9" spans="2:11">
      <c r="G9" t="s">
        <v>4</v>
      </c>
      <c r="H9">
        <f>4*PI()^2</f>
        <v>39.478417604357432</v>
      </c>
      <c r="J9" t="s">
        <v>4</v>
      </c>
      <c r="K9">
        <f>4*PI()^2</f>
        <v>39.478417604357432</v>
      </c>
    </row>
    <row r="10" spans="2:11">
      <c r="G10" t="s">
        <v>5</v>
      </c>
      <c r="H10" s="5">
        <v>149597870000</v>
      </c>
      <c r="J10" t="s">
        <v>5</v>
      </c>
      <c r="K10" s="4">
        <v>149597870000</v>
      </c>
    </row>
    <row r="11" spans="2:11">
      <c r="G11" t="s">
        <v>6</v>
      </c>
      <c r="H11" s="5">
        <f>H10^3</f>
        <v>3.3479289288137507E+33</v>
      </c>
      <c r="J11" t="s">
        <v>6</v>
      </c>
      <c r="K11" s="4">
        <f>K10^3</f>
        <v>3.3479289288137507E+33</v>
      </c>
    </row>
    <row r="12" spans="2:11">
      <c r="B12" s="1">
        <v>12756270</v>
      </c>
      <c r="G12" t="s">
        <v>7</v>
      </c>
      <c r="H12" s="5">
        <v>6.6740800000000003E-11</v>
      </c>
      <c r="J12" t="s">
        <v>7</v>
      </c>
      <c r="K12" s="4">
        <v>6.6740800000000003E-11</v>
      </c>
    </row>
    <row r="13" spans="2:11">
      <c r="B13" s="2">
        <v>6378135</v>
      </c>
      <c r="G13" t="s">
        <v>9</v>
      </c>
      <c r="H13" s="5">
        <v>1.9884E+30</v>
      </c>
      <c r="J13" t="s">
        <v>9</v>
      </c>
      <c r="K13" s="4">
        <v>1.9884E+30</v>
      </c>
    </row>
    <row r="14" spans="2:11">
      <c r="B14" s="2"/>
      <c r="G14" t="s">
        <v>10</v>
      </c>
      <c r="H14" s="5">
        <v>5.9720000000000003E+24</v>
      </c>
      <c r="J14" t="s">
        <v>10</v>
      </c>
      <c r="K14" s="4">
        <v>5.9720000000000003E+24</v>
      </c>
    </row>
    <row r="15" spans="2:11">
      <c r="B15" s="2"/>
      <c r="G15" t="s">
        <v>8</v>
      </c>
      <c r="H15" s="5">
        <f>H13+H14</f>
        <v>1.988405972E+30</v>
      </c>
      <c r="J15" t="s">
        <v>8</v>
      </c>
      <c r="K15" s="4">
        <f>K13+K14</f>
        <v>1.988405972E+30</v>
      </c>
    </row>
    <row r="16" spans="2:11">
      <c r="B16" s="2"/>
      <c r="G16" t="s">
        <v>11</v>
      </c>
      <c r="H16">
        <f>3600*24</f>
        <v>86400</v>
      </c>
      <c r="J16" t="s">
        <v>11</v>
      </c>
      <c r="K16">
        <f>3600*24</f>
        <v>86400</v>
      </c>
    </row>
    <row r="17" spans="2:11">
      <c r="B17" s="2"/>
      <c r="G17" t="s">
        <v>12</v>
      </c>
      <c r="H17">
        <f>SQRT(H9*H11/(H12*H15))</f>
        <v>31558746.865251575</v>
      </c>
      <c r="J17" t="s">
        <v>12</v>
      </c>
      <c r="K17">
        <f>SQRT(K9*K11/(K12*K15))</f>
        <v>31558746.865251575</v>
      </c>
    </row>
    <row r="18" spans="2:11">
      <c r="B18" s="2">
        <v>50000</v>
      </c>
      <c r="C18" t="s">
        <v>0</v>
      </c>
      <c r="G18" t="s">
        <v>13</v>
      </c>
      <c r="H18">
        <f>H17/3600/24</f>
        <v>365.26327390337474</v>
      </c>
      <c r="J18" t="s">
        <v>13</v>
      </c>
      <c r="K18">
        <f>K17/3600/24</f>
        <v>365.26327390337474</v>
      </c>
    </row>
    <row r="19" spans="2:11">
      <c r="B19" s="2">
        <v>30</v>
      </c>
      <c r="C19" t="s">
        <v>1</v>
      </c>
    </row>
    <row r="20" spans="2:11">
      <c r="B20" s="2">
        <f>B18*B19</f>
        <v>1500000</v>
      </c>
      <c r="C20" t="s">
        <v>2</v>
      </c>
    </row>
    <row r="21" spans="2:11">
      <c r="B21" s="3">
        <f>B20/3600/24</f>
        <v>17.361111111111111</v>
      </c>
      <c r="C21" t="s">
        <v>3</v>
      </c>
      <c r="G21" t="s">
        <v>17</v>
      </c>
      <c r="H21" s="4">
        <f>2*PI()*H10</f>
        <v>939951138769.36182</v>
      </c>
      <c r="J21" t="s">
        <v>14</v>
      </c>
      <c r="K21" s="4">
        <f>2*PI()*K10</f>
        <v>939951138769.36182</v>
      </c>
    </row>
    <row r="22" spans="2:11">
      <c r="B22" s="2"/>
      <c r="G22" t="s">
        <v>16</v>
      </c>
      <c r="H22" s="5">
        <f>H21/H17</f>
        <v>29784.171810836851</v>
      </c>
      <c r="J22" t="s">
        <v>15</v>
      </c>
      <c r="K22" s="5">
        <f>K21/K17</f>
        <v>29784.171810836851</v>
      </c>
    </row>
    <row r="23" spans="2:11">
      <c r="B23" s="2"/>
    </row>
    <row r="24" spans="2:11">
      <c r="B24" s="2"/>
      <c r="G24" t="s">
        <v>19</v>
      </c>
      <c r="H24" s="5">
        <f>SQRT(H12*H15/H10)</f>
        <v>29784.171810836851</v>
      </c>
      <c r="I24" s="4"/>
    </row>
    <row r="25" spans="2:11">
      <c r="B25" s="2"/>
      <c r="G25" t="s">
        <v>18</v>
      </c>
      <c r="H25" s="5">
        <f>((H12*H15*H17*H17)/(4*PI()*PI()))^(1/3)</f>
        <v>149597869999.99948</v>
      </c>
    </row>
    <row r="26" spans="2:11">
      <c r="B26" s="2"/>
      <c r="G26" t="s">
        <v>20</v>
      </c>
      <c r="H26" s="5">
        <f>(H12*H15)/(H22*H22)</f>
        <v>149597870000</v>
      </c>
    </row>
  </sheetData>
  <pageMargins left="0.7" right="0.7" top="0.78740157499999996" bottom="0.78740157499999996" header="0.3" footer="0.3"/>
  <drawing r:id="rId1"/>
</worksheet>
</file>

<file path=xl/worksheets/sheet10.xml><?xml version="1.0" encoding="utf-8"?>
<worksheet xmlns="http://schemas.openxmlformats.org/spreadsheetml/2006/main" xmlns:r="http://schemas.openxmlformats.org/officeDocument/2006/relationships">
  <dimension ref="A1:C6"/>
  <sheetViews>
    <sheetView workbookViewId="0"/>
  </sheetViews>
  <sheetFormatPr baseColWidth="10" defaultRowHeight="15"/>
  <cols>
    <col min="1" max="2" width="44.5703125" customWidth="1"/>
    <col min="3" max="3" width="51.28515625" bestFit="1" customWidth="1"/>
  </cols>
  <sheetData>
    <row r="1" spans="1:3">
      <c r="A1" s="60" t="s">
        <v>241</v>
      </c>
      <c r="B1" s="60" t="s">
        <v>242</v>
      </c>
      <c r="C1" s="60" t="s">
        <v>243</v>
      </c>
    </row>
    <row r="2" spans="1:3" ht="18">
      <c r="A2" s="13" t="s">
        <v>250</v>
      </c>
      <c r="B2" s="37" t="s">
        <v>249</v>
      </c>
      <c r="C2" s="37" t="s">
        <v>248</v>
      </c>
    </row>
    <row r="3" spans="1:3">
      <c r="A3" s="13" t="s">
        <v>236</v>
      </c>
      <c r="B3" s="13" t="s">
        <v>244</v>
      </c>
      <c r="C3" s="13" t="s">
        <v>234</v>
      </c>
    </row>
    <row r="4" spans="1:3">
      <c r="A4" s="13" t="s">
        <v>235</v>
      </c>
      <c r="B4" s="13"/>
      <c r="C4" s="13" t="s">
        <v>237</v>
      </c>
    </row>
    <row r="5" spans="1:3">
      <c r="A5" s="13" t="s">
        <v>238</v>
      </c>
      <c r="B5" s="13" t="s">
        <v>240</v>
      </c>
      <c r="C5" s="13" t="s">
        <v>239</v>
      </c>
    </row>
    <row r="6" spans="1:3">
      <c r="A6" s="13" t="s">
        <v>245</v>
      </c>
      <c r="B6" s="13" t="s">
        <v>246</v>
      </c>
      <c r="C6" s="13" t="s">
        <v>247</v>
      </c>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dimension ref="A3:O51"/>
  <sheetViews>
    <sheetView showGridLines="0" zoomScaleNormal="100" workbookViewId="0"/>
  </sheetViews>
  <sheetFormatPr baseColWidth="10" defaultRowHeight="15"/>
  <cols>
    <col min="12" max="12" width="19.7109375" customWidth="1"/>
  </cols>
  <sheetData>
    <row r="3" spans="1:12">
      <c r="K3" s="18"/>
    </row>
    <row r="4" spans="1:12">
      <c r="K4" s="18"/>
    </row>
    <row r="5" spans="1:12">
      <c r="K5" s="18"/>
    </row>
    <row r="6" spans="1:12">
      <c r="L6" s="7"/>
    </row>
    <row r="7" spans="1:12">
      <c r="L7" s="8"/>
    </row>
    <row r="8" spans="1:12">
      <c r="L8" s="9"/>
    </row>
    <row r="13" spans="1:12">
      <c r="A13" s="13" t="s">
        <v>5</v>
      </c>
      <c r="B13" s="13">
        <v>1</v>
      </c>
    </row>
    <row r="14" spans="1:12">
      <c r="A14" s="13" t="s">
        <v>22</v>
      </c>
      <c r="B14" s="14">
        <v>0.9</v>
      </c>
      <c r="I14" s="6"/>
    </row>
    <row r="15" spans="1:12">
      <c r="A15" s="13" t="s">
        <v>21</v>
      </c>
      <c r="B15" s="13">
        <f>2*B13*B14</f>
        <v>1.8</v>
      </c>
      <c r="I15" s="6"/>
    </row>
    <row r="16" spans="1:12">
      <c r="A16" s="13" t="s">
        <v>23</v>
      </c>
      <c r="B16" s="13">
        <f>2*ACOS(1-B15/B13)</f>
        <v>4.9961830895930177</v>
      </c>
      <c r="I16" s="6"/>
    </row>
    <row r="17" spans="1:9">
      <c r="A17" s="13" t="s">
        <v>24</v>
      </c>
      <c r="B17" s="13">
        <f>B13*B13*(B16-SIN(B16))/2</f>
        <v>2.9780915447965088</v>
      </c>
      <c r="I17" s="6"/>
    </row>
    <row r="18" spans="1:9">
      <c r="A18" s="13" t="s">
        <v>25</v>
      </c>
      <c r="B18" s="15">
        <f>B17/(PI()*B13*B13)</f>
        <v>0.94795598066908615</v>
      </c>
      <c r="I18" s="6"/>
    </row>
    <row r="19" spans="1:9">
      <c r="I19" s="6"/>
    </row>
    <row r="20" spans="1:9">
      <c r="I20" s="6"/>
    </row>
    <row r="21" spans="1:9">
      <c r="I21" s="6"/>
    </row>
    <row r="22" spans="1:9">
      <c r="A22" s="16" t="s">
        <v>30</v>
      </c>
      <c r="I22" s="6"/>
    </row>
    <row r="23" spans="1:9">
      <c r="I23" s="6"/>
    </row>
    <row r="24" spans="1:9">
      <c r="I24" s="6"/>
    </row>
    <row r="25" spans="1:9">
      <c r="I25" s="6"/>
    </row>
    <row r="26" spans="1:9">
      <c r="I26" s="6"/>
    </row>
    <row r="27" spans="1:9">
      <c r="I27" s="6"/>
    </row>
    <row r="28" spans="1:9">
      <c r="I28" s="6"/>
    </row>
    <row r="29" spans="1:9">
      <c r="I29" s="6"/>
    </row>
    <row r="30" spans="1:9">
      <c r="I30" s="6"/>
    </row>
    <row r="31" spans="1:9">
      <c r="I31" s="6"/>
    </row>
    <row r="32" spans="1:9">
      <c r="I32" s="6"/>
    </row>
    <row r="33" spans="1:9">
      <c r="I33" s="6"/>
    </row>
    <row r="34" spans="1:9">
      <c r="A34" s="16" t="s">
        <v>31</v>
      </c>
      <c r="I34" s="6"/>
    </row>
    <row r="35" spans="1:9">
      <c r="I35" s="6"/>
    </row>
    <row r="36" spans="1:9">
      <c r="I36" s="6"/>
    </row>
    <row r="37" spans="1:9">
      <c r="I37" s="6"/>
    </row>
    <row r="38" spans="1:9">
      <c r="I38" s="6"/>
    </row>
    <row r="39" spans="1:9">
      <c r="I39" s="6"/>
    </row>
    <row r="40" spans="1:9">
      <c r="I40" s="6"/>
    </row>
    <row r="45" spans="1:9" ht="18">
      <c r="G45" s="26" t="s">
        <v>93</v>
      </c>
      <c r="H45" s="23" t="s">
        <v>90</v>
      </c>
    </row>
    <row r="46" spans="1:9" ht="18">
      <c r="G46" s="26" t="s">
        <v>94</v>
      </c>
      <c r="H46" s="23" t="s">
        <v>89</v>
      </c>
    </row>
    <row r="47" spans="1:9">
      <c r="G47" s="26" t="s">
        <v>92</v>
      </c>
      <c r="H47" s="23" t="s">
        <v>91</v>
      </c>
    </row>
    <row r="49" spans="15:15">
      <c r="O49" s="18"/>
    </row>
    <row r="50" spans="15:15">
      <c r="O50" s="20"/>
    </row>
    <row r="51" spans="15:15">
      <c r="O51" s="19"/>
    </row>
  </sheetData>
  <hyperlinks>
    <hyperlink ref="A22" r:id="rId1"/>
    <hyperlink ref="A34" r:id="rId2" location="Schnittpunkte_zweier_Kreise"/>
  </hyperlinks>
  <pageMargins left="0.7" right="0.7" top="0.78740157499999996" bottom="0.78740157499999996" header="0.3" footer="0.3"/>
  <drawing r:id="rId3"/>
</worksheet>
</file>

<file path=xl/worksheets/sheet3.xml><?xml version="1.0" encoding="utf-8"?>
<worksheet xmlns="http://schemas.openxmlformats.org/spreadsheetml/2006/main" xmlns:r="http://schemas.openxmlformats.org/officeDocument/2006/relationships">
  <dimension ref="A1:A34"/>
  <sheetViews>
    <sheetView workbookViewId="0"/>
  </sheetViews>
  <sheetFormatPr baseColWidth="10" defaultRowHeight="15"/>
  <sheetData>
    <row r="1" spans="1:1" ht="15.75">
      <c r="A1" s="30" t="s">
        <v>102</v>
      </c>
    </row>
    <row r="2" spans="1:1">
      <c r="A2" s="17" t="s">
        <v>32</v>
      </c>
    </row>
    <row r="34" spans="1:1">
      <c r="A34" s="17" t="s">
        <v>82</v>
      </c>
    </row>
  </sheetData>
  <hyperlinks>
    <hyperlink ref="A2" r:id="rId1" location="Mitte-Rand-Verdunkelung"/>
    <hyperlink ref="A34" r:id="rId2"/>
  </hyperlinks>
  <pageMargins left="0.7" right="0.7" top="0.78740157499999996" bottom="0.78740157499999996" header="0.3" footer="0.3"/>
  <drawing r:id="rId3"/>
</worksheet>
</file>

<file path=xl/worksheets/sheet4.xml><?xml version="1.0" encoding="utf-8"?>
<worksheet xmlns="http://schemas.openxmlformats.org/spreadsheetml/2006/main" xmlns:r="http://schemas.openxmlformats.org/officeDocument/2006/relationships">
  <dimension ref="A2:D4"/>
  <sheetViews>
    <sheetView workbookViewId="0">
      <selection activeCell="A4" sqref="A4"/>
    </sheetView>
  </sheetViews>
  <sheetFormatPr baseColWidth="10" defaultRowHeight="15"/>
  <cols>
    <col min="1" max="1" width="14.7109375" bestFit="1" customWidth="1"/>
  </cols>
  <sheetData>
    <row r="2" spans="1:4">
      <c r="A2" t="s">
        <v>29</v>
      </c>
      <c r="B2" s="11" t="s">
        <v>26</v>
      </c>
      <c r="C2" s="11" t="s">
        <v>27</v>
      </c>
      <c r="D2" s="11" t="s">
        <v>28</v>
      </c>
    </row>
    <row r="3" spans="1:4">
      <c r="A3">
        <v>0</v>
      </c>
      <c r="B3" s="12">
        <v>88820</v>
      </c>
      <c r="C3">
        <v>0</v>
      </c>
      <c r="D3">
        <f>SQRT(B3^2+C3^2)</f>
        <v>88820</v>
      </c>
    </row>
    <row r="4" spans="1:4">
      <c r="A4" s="12">
        <v>16.600000000000001</v>
      </c>
      <c r="B4" s="10">
        <f>COS(A4/180*PI())*D3</f>
        <v>85118.211063993134</v>
      </c>
      <c r="C4" s="10">
        <f>SIN(A4/180*PI())*D3</f>
        <v>25374.840792909752</v>
      </c>
      <c r="D4" s="10">
        <f>SQRT(B4^2+C4^2)</f>
        <v>88820</v>
      </c>
    </row>
  </sheetData>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dimension ref="A1:D63"/>
  <sheetViews>
    <sheetView workbookViewId="0">
      <selection activeCell="A18" sqref="A18"/>
    </sheetView>
  </sheetViews>
  <sheetFormatPr baseColWidth="10" defaultRowHeight="15"/>
  <cols>
    <col min="1" max="1" width="11.42578125" style="42" customWidth="1"/>
    <col min="2" max="2" width="11.42578125" style="42"/>
    <col min="3" max="3" width="31.85546875" style="42" bestFit="1" customWidth="1"/>
    <col min="4" max="4" width="46.28515625" style="42" bestFit="1" customWidth="1"/>
    <col min="5" max="16384" width="11.42578125" style="42"/>
  </cols>
  <sheetData>
    <row r="1" spans="1:4">
      <c r="A1" s="61"/>
      <c r="B1" s="68" t="s">
        <v>104</v>
      </c>
      <c r="C1" s="68"/>
      <c r="D1" s="69"/>
    </row>
    <row r="2" spans="1:4">
      <c r="A2" s="62" t="s">
        <v>47</v>
      </c>
      <c r="B2" s="63" t="s">
        <v>169</v>
      </c>
      <c r="C2" s="70" t="s">
        <v>251</v>
      </c>
      <c r="D2" s="64" t="str">
        <f t="shared" ref="D2:D7" si="0">A2&amp;" = "&amp;B2&amp;"  # "&amp;C2</f>
        <v>a = 0.38709893  # [au] semi-major axis</v>
      </c>
    </row>
    <row r="3" spans="1:4">
      <c r="A3" s="62" t="s">
        <v>45</v>
      </c>
      <c r="B3" s="63" t="s">
        <v>170</v>
      </c>
      <c r="C3" s="70" t="s">
        <v>252</v>
      </c>
      <c r="D3" s="64" t="str">
        <f t="shared" si="0"/>
        <v>e = 0.20563069  # [1] eccentricity</v>
      </c>
    </row>
    <row r="4" spans="1:4">
      <c r="A4" s="62" t="s">
        <v>46</v>
      </c>
      <c r="B4" s="63" t="s">
        <v>182</v>
      </c>
      <c r="C4" s="70" t="s">
        <v>253</v>
      </c>
      <c r="D4" s="64" t="str">
        <f t="shared" si="0"/>
        <v>i = 7.00487  # [deg] inclination</v>
      </c>
    </row>
    <row r="5" spans="1:4">
      <c r="A5" s="62" t="s">
        <v>115</v>
      </c>
      <c r="B5" s="63" t="s">
        <v>183</v>
      </c>
      <c r="C5" s="70" t="s">
        <v>254</v>
      </c>
      <c r="D5" s="64" t="str">
        <f t="shared" si="0"/>
        <v>Ω = 48.33167  # [deg] longitude of ascending node</v>
      </c>
    </row>
    <row r="6" spans="1:4">
      <c r="A6" s="62" t="s">
        <v>140</v>
      </c>
      <c r="B6" s="63" t="s">
        <v>184</v>
      </c>
      <c r="C6" s="70" t="s">
        <v>255</v>
      </c>
      <c r="D6" s="64" t="str">
        <f t="shared" si="0"/>
        <v>ϖ = 77.45645  # [deg] longitude of periapsis</v>
      </c>
    </row>
    <row r="7" spans="1:4" ht="15.75" thickBot="1">
      <c r="A7" s="65" t="s">
        <v>114</v>
      </c>
      <c r="B7" s="66" t="s">
        <v>185</v>
      </c>
      <c r="C7" s="71" t="s">
        <v>256</v>
      </c>
      <c r="D7" s="67" t="str">
        <f t="shared" si="0"/>
        <v>L = 252.25084  # [deg] mean longitude</v>
      </c>
    </row>
    <row r="8" spans="1:4">
      <c r="A8" s="61"/>
      <c r="B8" s="68" t="s">
        <v>105</v>
      </c>
      <c r="C8" s="68"/>
      <c r="D8" s="69"/>
    </row>
    <row r="9" spans="1:4">
      <c r="A9" s="62" t="s">
        <v>47</v>
      </c>
      <c r="B9" s="63" t="s">
        <v>171</v>
      </c>
      <c r="C9" s="70" t="s">
        <v>251</v>
      </c>
      <c r="D9" s="64" t="str">
        <f t="shared" ref="D9:D14" si="1">A9&amp;" = "&amp;B9&amp;"  # "&amp;C9</f>
        <v>a = 0.72333199  # [au] semi-major axis</v>
      </c>
    </row>
    <row r="10" spans="1:4">
      <c r="A10" s="62" t="s">
        <v>45</v>
      </c>
      <c r="B10" s="63" t="s">
        <v>172</v>
      </c>
      <c r="C10" s="70" t="s">
        <v>252</v>
      </c>
      <c r="D10" s="64" t="str">
        <f t="shared" si="1"/>
        <v>e = 0.00677323  # [1] eccentricity</v>
      </c>
    </row>
    <row r="11" spans="1:4">
      <c r="A11" s="62" t="s">
        <v>46</v>
      </c>
      <c r="B11" s="63" t="s">
        <v>186</v>
      </c>
      <c r="C11" s="70" t="s">
        <v>253</v>
      </c>
      <c r="D11" s="64" t="str">
        <f t="shared" si="1"/>
        <v>i = 3.39471  # [deg] inclination</v>
      </c>
    </row>
    <row r="12" spans="1:4">
      <c r="A12" s="62" t="s">
        <v>115</v>
      </c>
      <c r="B12" s="63" t="s">
        <v>187</v>
      </c>
      <c r="C12" s="70" t="s">
        <v>254</v>
      </c>
      <c r="D12" s="64" t="str">
        <f t="shared" si="1"/>
        <v>Ω = 76.68069  # [deg] longitude of ascending node</v>
      </c>
    </row>
    <row r="13" spans="1:4">
      <c r="A13" s="62" t="s">
        <v>140</v>
      </c>
      <c r="B13" s="63" t="s">
        <v>188</v>
      </c>
      <c r="C13" s="70" t="s">
        <v>255</v>
      </c>
      <c r="D13" s="64" t="str">
        <f t="shared" si="1"/>
        <v>ϖ = 131.53298  # [deg] longitude of periapsis</v>
      </c>
    </row>
    <row r="14" spans="1:4" ht="15.75" thickBot="1">
      <c r="A14" s="65" t="s">
        <v>114</v>
      </c>
      <c r="B14" s="66" t="s">
        <v>189</v>
      </c>
      <c r="C14" s="71" t="s">
        <v>256</v>
      </c>
      <c r="D14" s="67" t="str">
        <f t="shared" si="1"/>
        <v>L = 181.97973  # [deg] mean longitude</v>
      </c>
    </row>
    <row r="15" spans="1:4">
      <c r="A15" s="61"/>
      <c r="B15" s="68" t="s">
        <v>106</v>
      </c>
      <c r="C15" s="68"/>
      <c r="D15" s="69"/>
    </row>
    <row r="16" spans="1:4">
      <c r="A16" s="62" t="s">
        <v>47</v>
      </c>
      <c r="B16" s="63" t="s">
        <v>190</v>
      </c>
      <c r="C16" s="70" t="s">
        <v>251</v>
      </c>
      <c r="D16" s="64" t="str">
        <f t="shared" ref="D16:D21" si="2">A16&amp;" = "&amp;B16&amp;"  # "&amp;C16</f>
        <v>a = 1.00000011  # [au] semi-major axis</v>
      </c>
    </row>
    <row r="17" spans="1:4">
      <c r="A17" s="62" t="s">
        <v>45</v>
      </c>
      <c r="B17" s="63" t="s">
        <v>173</v>
      </c>
      <c r="C17" s="70" t="s">
        <v>252</v>
      </c>
      <c r="D17" s="64" t="str">
        <f t="shared" si="2"/>
        <v>e = 0.01671022  # [1] eccentricity</v>
      </c>
    </row>
    <row r="18" spans="1:4">
      <c r="A18" s="62" t="s">
        <v>46</v>
      </c>
      <c r="B18" s="63" t="s">
        <v>174</v>
      </c>
      <c r="C18" s="70" t="s">
        <v>253</v>
      </c>
      <c r="D18" s="64" t="str">
        <f t="shared" si="2"/>
        <v>i = 0.00005  # [deg] inclination</v>
      </c>
    </row>
    <row r="19" spans="1:4">
      <c r="A19" s="62" t="s">
        <v>115</v>
      </c>
      <c r="B19" s="63" t="s">
        <v>191</v>
      </c>
      <c r="C19" s="70" t="s">
        <v>254</v>
      </c>
      <c r="D19" s="64" t="str">
        <f t="shared" si="2"/>
        <v>Ω = -11.26064  # [deg] longitude of ascending node</v>
      </c>
    </row>
    <row r="20" spans="1:4">
      <c r="A20" s="62" t="s">
        <v>140</v>
      </c>
      <c r="B20" s="63" t="s">
        <v>192</v>
      </c>
      <c r="C20" s="70" t="s">
        <v>255</v>
      </c>
      <c r="D20" s="64" t="str">
        <f t="shared" si="2"/>
        <v>ϖ = 102.94719  # [deg] longitude of periapsis</v>
      </c>
    </row>
    <row r="21" spans="1:4" ht="15.75" thickBot="1">
      <c r="A21" s="65" t="s">
        <v>114</v>
      </c>
      <c r="B21" s="66" t="s">
        <v>193</v>
      </c>
      <c r="C21" s="71" t="s">
        <v>256</v>
      </c>
      <c r="D21" s="67" t="str">
        <f t="shared" si="2"/>
        <v>L = 100.46435  # [deg] mean longitude</v>
      </c>
    </row>
    <row r="22" spans="1:4">
      <c r="A22" s="61"/>
      <c r="B22" s="68" t="s">
        <v>107</v>
      </c>
      <c r="C22" s="68"/>
      <c r="D22" s="69"/>
    </row>
    <row r="23" spans="1:4">
      <c r="A23" s="62" t="s">
        <v>47</v>
      </c>
      <c r="B23" s="63" t="s">
        <v>194</v>
      </c>
      <c r="C23" s="70" t="s">
        <v>251</v>
      </c>
      <c r="D23" s="64" t="str">
        <f t="shared" ref="D23:D28" si="3">A23&amp;" = "&amp;B23&amp;"  # "&amp;C23</f>
        <v>a = 1.52366231  # [au] semi-major axis</v>
      </c>
    </row>
    <row r="24" spans="1:4">
      <c r="A24" s="62" t="s">
        <v>45</v>
      </c>
      <c r="B24" s="63" t="s">
        <v>175</v>
      </c>
      <c r="C24" s="70" t="s">
        <v>252</v>
      </c>
      <c r="D24" s="64" t="str">
        <f t="shared" si="3"/>
        <v>e = 0.09341233  # [1] eccentricity</v>
      </c>
    </row>
    <row r="25" spans="1:4">
      <c r="A25" s="62" t="s">
        <v>46</v>
      </c>
      <c r="B25" s="63" t="s">
        <v>195</v>
      </c>
      <c r="C25" s="70" t="s">
        <v>253</v>
      </c>
      <c r="D25" s="64" t="str">
        <f t="shared" si="3"/>
        <v>i = 1.85061  # [deg] inclination</v>
      </c>
    </row>
    <row r="26" spans="1:4">
      <c r="A26" s="62" t="s">
        <v>115</v>
      </c>
      <c r="B26" s="63" t="s">
        <v>196</v>
      </c>
      <c r="C26" s="70" t="s">
        <v>254</v>
      </c>
      <c r="D26" s="64" t="str">
        <f t="shared" si="3"/>
        <v>Ω = 49.57854  # [deg] longitude of ascending node</v>
      </c>
    </row>
    <row r="27" spans="1:4">
      <c r="A27" s="62" t="s">
        <v>140</v>
      </c>
      <c r="B27" s="63" t="s">
        <v>197</v>
      </c>
      <c r="C27" s="70" t="s">
        <v>255</v>
      </c>
      <c r="D27" s="64" t="str">
        <f t="shared" si="3"/>
        <v>ϖ = 336.04084  # [deg] longitude of periapsis</v>
      </c>
    </row>
    <row r="28" spans="1:4" ht="15.75" thickBot="1">
      <c r="A28" s="65" t="s">
        <v>114</v>
      </c>
      <c r="B28" s="66" t="s">
        <v>198</v>
      </c>
      <c r="C28" s="71" t="s">
        <v>256</v>
      </c>
      <c r="D28" s="67" t="str">
        <f t="shared" si="3"/>
        <v>L = 355.45332  # [deg] mean longitude</v>
      </c>
    </row>
    <row r="29" spans="1:4">
      <c r="A29" s="61"/>
      <c r="B29" s="68" t="s">
        <v>108</v>
      </c>
      <c r="C29" s="68"/>
      <c r="D29" s="69"/>
    </row>
    <row r="30" spans="1:4">
      <c r="A30" s="62" t="s">
        <v>47</v>
      </c>
      <c r="B30" s="63" t="s">
        <v>199</v>
      </c>
      <c r="C30" s="70" t="s">
        <v>251</v>
      </c>
      <c r="D30" s="64" t="str">
        <f t="shared" ref="D30:D35" si="4">A30&amp;" = "&amp;B30&amp;"  # "&amp;C30</f>
        <v>a = 5.20336301  # [au] semi-major axis</v>
      </c>
    </row>
    <row r="31" spans="1:4">
      <c r="A31" s="62" t="s">
        <v>45</v>
      </c>
      <c r="B31" s="63" t="s">
        <v>176</v>
      </c>
      <c r="C31" s="70" t="s">
        <v>252</v>
      </c>
      <c r="D31" s="64" t="str">
        <f t="shared" si="4"/>
        <v>e = 0.04839266  # [1] eccentricity</v>
      </c>
    </row>
    <row r="32" spans="1:4">
      <c r="A32" s="62" t="s">
        <v>46</v>
      </c>
      <c r="B32" s="63" t="s">
        <v>200</v>
      </c>
      <c r="C32" s="70" t="s">
        <v>253</v>
      </c>
      <c r="D32" s="64" t="str">
        <f t="shared" si="4"/>
        <v>i = 1.30530  # [deg] inclination</v>
      </c>
    </row>
    <row r="33" spans="1:4">
      <c r="A33" s="62" t="s">
        <v>115</v>
      </c>
      <c r="B33" s="63" t="s">
        <v>201</v>
      </c>
      <c r="C33" s="70" t="s">
        <v>254</v>
      </c>
      <c r="D33" s="64" t="str">
        <f t="shared" si="4"/>
        <v>Ω = 100.55615  # [deg] longitude of ascending node</v>
      </c>
    </row>
    <row r="34" spans="1:4">
      <c r="A34" s="62" t="s">
        <v>140</v>
      </c>
      <c r="B34" s="63" t="s">
        <v>202</v>
      </c>
      <c r="C34" s="70" t="s">
        <v>255</v>
      </c>
      <c r="D34" s="64" t="str">
        <f t="shared" si="4"/>
        <v>ϖ = 14.75385  # [deg] longitude of periapsis</v>
      </c>
    </row>
    <row r="35" spans="1:4" ht="15.75" thickBot="1">
      <c r="A35" s="65" t="s">
        <v>114</v>
      </c>
      <c r="B35" s="66" t="s">
        <v>203</v>
      </c>
      <c r="C35" s="71" t="s">
        <v>256</v>
      </c>
      <c r="D35" s="67" t="str">
        <f t="shared" si="4"/>
        <v>L = 34.40438  # [deg] mean longitude</v>
      </c>
    </row>
    <row r="36" spans="1:4">
      <c r="A36" s="61"/>
      <c r="B36" s="68" t="s">
        <v>109</v>
      </c>
      <c r="C36" s="68"/>
      <c r="D36" s="69"/>
    </row>
    <row r="37" spans="1:4">
      <c r="A37" s="62" t="s">
        <v>47</v>
      </c>
      <c r="B37" s="63" t="s">
        <v>204</v>
      </c>
      <c r="C37" s="70" t="s">
        <v>251</v>
      </c>
      <c r="D37" s="64" t="str">
        <f t="shared" ref="D37:D42" si="5">A37&amp;" = "&amp;B37&amp;"  # "&amp;C37</f>
        <v>a = 9.53707032  # [au] semi-major axis</v>
      </c>
    </row>
    <row r="38" spans="1:4">
      <c r="A38" s="62" t="s">
        <v>45</v>
      </c>
      <c r="B38" s="63" t="s">
        <v>177</v>
      </c>
      <c r="C38" s="70" t="s">
        <v>252</v>
      </c>
      <c r="D38" s="64" t="str">
        <f t="shared" si="5"/>
        <v>e = 0.05415060  # [1] eccentricity</v>
      </c>
    </row>
    <row r="39" spans="1:4">
      <c r="A39" s="62" t="s">
        <v>46</v>
      </c>
      <c r="B39" s="63" t="s">
        <v>205</v>
      </c>
      <c r="C39" s="70" t="s">
        <v>253</v>
      </c>
      <c r="D39" s="64" t="str">
        <f t="shared" si="5"/>
        <v>i = 2.48446  # [deg] inclination</v>
      </c>
    </row>
    <row r="40" spans="1:4">
      <c r="A40" s="62" t="s">
        <v>115</v>
      </c>
      <c r="B40" s="63" t="s">
        <v>206</v>
      </c>
      <c r="C40" s="70" t="s">
        <v>254</v>
      </c>
      <c r="D40" s="64" t="str">
        <f t="shared" si="5"/>
        <v>Ω = 113.71504  # [deg] longitude of ascending node</v>
      </c>
    </row>
    <row r="41" spans="1:4">
      <c r="A41" s="62" t="s">
        <v>140</v>
      </c>
      <c r="B41" s="63" t="s">
        <v>207</v>
      </c>
      <c r="C41" s="70" t="s">
        <v>255</v>
      </c>
      <c r="D41" s="64" t="str">
        <f t="shared" si="5"/>
        <v>ϖ = 92.43194  # [deg] longitude of periapsis</v>
      </c>
    </row>
    <row r="42" spans="1:4" ht="15.75" thickBot="1">
      <c r="A42" s="65" t="s">
        <v>114</v>
      </c>
      <c r="B42" s="66" t="s">
        <v>208</v>
      </c>
      <c r="C42" s="71" t="s">
        <v>256</v>
      </c>
      <c r="D42" s="67" t="str">
        <f t="shared" si="5"/>
        <v>L = 49.94432  # [deg] mean longitude</v>
      </c>
    </row>
    <row r="43" spans="1:4">
      <c r="A43" s="61"/>
      <c r="B43" s="68" t="s">
        <v>110</v>
      </c>
      <c r="C43" s="68"/>
      <c r="D43" s="69"/>
    </row>
    <row r="44" spans="1:4">
      <c r="A44" s="62" t="s">
        <v>47</v>
      </c>
      <c r="B44" s="63" t="s">
        <v>209</v>
      </c>
      <c r="C44" s="70" t="s">
        <v>251</v>
      </c>
      <c r="D44" s="64" t="str">
        <f t="shared" ref="D44:D49" si="6">A44&amp;" = "&amp;B44&amp;"  # "&amp;C44</f>
        <v>a = 19.19126393  # [au] semi-major axis</v>
      </c>
    </row>
    <row r="45" spans="1:4">
      <c r="A45" s="62" t="s">
        <v>45</v>
      </c>
      <c r="B45" s="63" t="s">
        <v>178</v>
      </c>
      <c r="C45" s="70" t="s">
        <v>252</v>
      </c>
      <c r="D45" s="64" t="str">
        <f t="shared" si="6"/>
        <v>e = 0.04716771  # [1] eccentricity</v>
      </c>
    </row>
    <row r="46" spans="1:4">
      <c r="A46" s="62" t="s">
        <v>46</v>
      </c>
      <c r="B46" s="63" t="s">
        <v>179</v>
      </c>
      <c r="C46" s="70" t="s">
        <v>253</v>
      </c>
      <c r="D46" s="64" t="str">
        <f t="shared" si="6"/>
        <v>i = 0.76986  # [deg] inclination</v>
      </c>
    </row>
    <row r="47" spans="1:4">
      <c r="A47" s="62" t="s">
        <v>115</v>
      </c>
      <c r="B47" s="63" t="s">
        <v>210</v>
      </c>
      <c r="C47" s="70" t="s">
        <v>254</v>
      </c>
      <c r="D47" s="64" t="str">
        <f t="shared" si="6"/>
        <v>Ω = 74.22988  # [deg] longitude of ascending node</v>
      </c>
    </row>
    <row r="48" spans="1:4">
      <c r="A48" s="62" t="s">
        <v>140</v>
      </c>
      <c r="B48" s="63" t="s">
        <v>211</v>
      </c>
      <c r="C48" s="70" t="s">
        <v>255</v>
      </c>
      <c r="D48" s="64" t="str">
        <f t="shared" si="6"/>
        <v>ϖ = 170.96424  # [deg] longitude of periapsis</v>
      </c>
    </row>
    <row r="49" spans="1:4" ht="15.75" thickBot="1">
      <c r="A49" s="65" t="s">
        <v>114</v>
      </c>
      <c r="B49" s="66" t="s">
        <v>212</v>
      </c>
      <c r="C49" s="71" t="s">
        <v>256</v>
      </c>
      <c r="D49" s="67" t="str">
        <f t="shared" si="6"/>
        <v>L = 313.23218  # [deg] mean longitude</v>
      </c>
    </row>
    <row r="50" spans="1:4">
      <c r="A50" s="61"/>
      <c r="B50" s="68" t="s">
        <v>111</v>
      </c>
      <c r="C50" s="68"/>
      <c r="D50" s="69"/>
    </row>
    <row r="51" spans="1:4">
      <c r="A51" s="62" t="s">
        <v>47</v>
      </c>
      <c r="B51" s="63" t="s">
        <v>213</v>
      </c>
      <c r="C51" s="70" t="s">
        <v>251</v>
      </c>
      <c r="D51" s="64" t="str">
        <f t="shared" ref="D51:D56" si="7">A51&amp;" = "&amp;B51&amp;"  # "&amp;C51</f>
        <v>a = 30.06896348  # [au] semi-major axis</v>
      </c>
    </row>
    <row r="52" spans="1:4">
      <c r="A52" s="62" t="s">
        <v>45</v>
      </c>
      <c r="B52" s="63" t="s">
        <v>180</v>
      </c>
      <c r="C52" s="70" t="s">
        <v>252</v>
      </c>
      <c r="D52" s="64" t="str">
        <f t="shared" si="7"/>
        <v>e = 0.00858587  # [1] eccentricity</v>
      </c>
    </row>
    <row r="53" spans="1:4">
      <c r="A53" s="62" t="s">
        <v>46</v>
      </c>
      <c r="B53" s="63" t="s">
        <v>214</v>
      </c>
      <c r="C53" s="70" t="s">
        <v>253</v>
      </c>
      <c r="D53" s="64" t="str">
        <f t="shared" si="7"/>
        <v>i = 1.76917  # [deg] inclination</v>
      </c>
    </row>
    <row r="54" spans="1:4">
      <c r="A54" s="62" t="s">
        <v>115</v>
      </c>
      <c r="B54" s="63" t="s">
        <v>215</v>
      </c>
      <c r="C54" s="70" t="s">
        <v>254</v>
      </c>
      <c r="D54" s="64" t="str">
        <f t="shared" si="7"/>
        <v>Ω = 131.72169  # [deg] longitude of ascending node</v>
      </c>
    </row>
    <row r="55" spans="1:4">
      <c r="A55" s="62" t="s">
        <v>140</v>
      </c>
      <c r="B55" s="63" t="s">
        <v>216</v>
      </c>
      <c r="C55" s="70" t="s">
        <v>255</v>
      </c>
      <c r="D55" s="64" t="str">
        <f t="shared" si="7"/>
        <v>ϖ = 44.97135  # [deg] longitude of periapsis</v>
      </c>
    </row>
    <row r="56" spans="1:4" ht="15.75" thickBot="1">
      <c r="A56" s="65" t="s">
        <v>114</v>
      </c>
      <c r="B56" s="66" t="s">
        <v>217</v>
      </c>
      <c r="C56" s="71" t="s">
        <v>256</v>
      </c>
      <c r="D56" s="67" t="str">
        <f t="shared" si="7"/>
        <v>L = 304.88003  # [deg] mean longitude</v>
      </c>
    </row>
    <row r="57" spans="1:4">
      <c r="A57" s="61"/>
      <c r="B57" s="68" t="s">
        <v>112</v>
      </c>
      <c r="C57" s="68"/>
      <c r="D57" s="69"/>
    </row>
    <row r="58" spans="1:4">
      <c r="A58" s="62" t="s">
        <v>47</v>
      </c>
      <c r="B58" s="63" t="s">
        <v>218</v>
      </c>
      <c r="C58" s="70" t="s">
        <v>251</v>
      </c>
      <c r="D58" s="64" t="str">
        <f t="shared" ref="D58:D63" si="8">A58&amp;" = "&amp;B58&amp;"  # "&amp;C58</f>
        <v>a = 39.48168677  # [au] semi-major axis</v>
      </c>
    </row>
    <row r="59" spans="1:4">
      <c r="A59" s="62" t="s">
        <v>45</v>
      </c>
      <c r="B59" s="63" t="s">
        <v>181</v>
      </c>
      <c r="C59" s="70" t="s">
        <v>252</v>
      </c>
      <c r="D59" s="64" t="str">
        <f t="shared" si="8"/>
        <v>e = 0.24880766  # [1] eccentricity</v>
      </c>
    </row>
    <row r="60" spans="1:4">
      <c r="A60" s="62" t="s">
        <v>46</v>
      </c>
      <c r="B60" s="63" t="s">
        <v>219</v>
      </c>
      <c r="C60" s="70" t="s">
        <v>253</v>
      </c>
      <c r="D60" s="64" t="str">
        <f t="shared" si="8"/>
        <v>i = 17.14175  # [deg] inclination</v>
      </c>
    </row>
    <row r="61" spans="1:4">
      <c r="A61" s="62" t="s">
        <v>115</v>
      </c>
      <c r="B61" s="63" t="s">
        <v>220</v>
      </c>
      <c r="C61" s="70" t="s">
        <v>254</v>
      </c>
      <c r="D61" s="64" t="str">
        <f t="shared" si="8"/>
        <v>Ω = 110.30347  # [deg] longitude of ascending node</v>
      </c>
    </row>
    <row r="62" spans="1:4">
      <c r="A62" s="62" t="s">
        <v>140</v>
      </c>
      <c r="B62" s="63" t="s">
        <v>221</v>
      </c>
      <c r="C62" s="70" t="s">
        <v>255</v>
      </c>
      <c r="D62" s="64" t="str">
        <f t="shared" si="8"/>
        <v>ϖ = 224.06676  # [deg] longitude of periapsis</v>
      </c>
    </row>
    <row r="63" spans="1:4" ht="15.75" thickBot="1">
      <c r="A63" s="65" t="s">
        <v>114</v>
      </c>
      <c r="B63" s="66" t="s">
        <v>222</v>
      </c>
      <c r="C63" s="71" t="s">
        <v>256</v>
      </c>
      <c r="D63" s="67" t="str">
        <f t="shared" si="8"/>
        <v>L = 238.92881  # [deg] mean longitude</v>
      </c>
    </row>
  </sheetData>
  <pageMargins left="0.7" right="0.7" top="0.78740157499999996" bottom="0.78740157499999996" header="0.3" footer="0.3"/>
  <pageSetup paperSize="9" orientation="portrait" verticalDpi="0" r:id="rId1"/>
</worksheet>
</file>

<file path=xl/worksheets/sheet6.xml><?xml version="1.0" encoding="utf-8"?>
<worksheet xmlns="http://schemas.openxmlformats.org/spreadsheetml/2006/main" xmlns:r="http://schemas.openxmlformats.org/officeDocument/2006/relationships">
  <dimension ref="A1:R24"/>
  <sheetViews>
    <sheetView zoomScaleNormal="100" workbookViewId="0"/>
  </sheetViews>
  <sheetFormatPr baseColWidth="10" defaultRowHeight="15"/>
  <cols>
    <col min="1" max="1" width="10" customWidth="1"/>
    <col min="2" max="2" width="38.5703125" bestFit="1" customWidth="1"/>
    <col min="3" max="3" width="18.7109375" style="28" bestFit="1" customWidth="1"/>
    <col min="4" max="4" width="9.7109375" customWidth="1"/>
    <col min="5" max="5" width="12" style="21" bestFit="1" customWidth="1"/>
    <col min="6" max="7" width="9" bestFit="1" customWidth="1"/>
    <col min="8" max="8" width="11" style="21" bestFit="1" customWidth="1"/>
    <col min="9" max="10" width="8" bestFit="1" customWidth="1"/>
    <col min="11" max="11" width="12" style="21" bestFit="1" customWidth="1"/>
    <col min="12" max="13" width="9" bestFit="1" customWidth="1"/>
    <col min="14" max="14" width="12" bestFit="1" customWidth="1"/>
    <col min="15" max="16" width="9" bestFit="1" customWidth="1"/>
  </cols>
  <sheetData>
    <row r="1" spans="1:18">
      <c r="A1" s="17" t="s">
        <v>52</v>
      </c>
    </row>
    <row r="2" spans="1:18">
      <c r="A2" s="17"/>
      <c r="E2" s="21" t="s">
        <v>83</v>
      </c>
      <c r="F2" s="22" t="s">
        <v>50</v>
      </c>
      <c r="G2" s="22" t="s">
        <v>49</v>
      </c>
      <c r="H2" s="22" t="s">
        <v>36</v>
      </c>
      <c r="I2" s="22" t="s">
        <v>50</v>
      </c>
      <c r="J2" s="22" t="s">
        <v>49</v>
      </c>
      <c r="K2" s="22" t="s">
        <v>51</v>
      </c>
      <c r="L2" s="22" t="s">
        <v>50</v>
      </c>
      <c r="M2" s="22" t="s">
        <v>49</v>
      </c>
      <c r="N2" s="22" t="s">
        <v>33</v>
      </c>
      <c r="O2" s="22" t="s">
        <v>50</v>
      </c>
      <c r="P2" s="22" t="s">
        <v>49</v>
      </c>
    </row>
    <row r="3" spans="1:18">
      <c r="A3" t="s">
        <v>75</v>
      </c>
      <c r="B3" s="74" t="s">
        <v>77</v>
      </c>
      <c r="C3" s="75" t="s">
        <v>81</v>
      </c>
      <c r="D3" s="23"/>
      <c r="N3" s="21"/>
    </row>
    <row r="4" spans="1:18">
      <c r="A4" t="s">
        <v>73</v>
      </c>
      <c r="B4" s="74" t="s">
        <v>78</v>
      </c>
      <c r="C4" s="75" t="s">
        <v>65</v>
      </c>
      <c r="D4" s="23"/>
      <c r="N4" s="21"/>
      <c r="R4" s="25"/>
    </row>
    <row r="5" spans="1:18">
      <c r="A5" t="s">
        <v>76</v>
      </c>
      <c r="B5" s="74" t="s">
        <v>79</v>
      </c>
      <c r="C5" s="75" t="s">
        <v>80</v>
      </c>
      <c r="D5" s="23"/>
      <c r="N5" s="21"/>
    </row>
    <row r="6" spans="1:18">
      <c r="A6" t="s">
        <v>85</v>
      </c>
      <c r="B6" s="74" t="s">
        <v>84</v>
      </c>
      <c r="C6" s="75"/>
      <c r="D6" s="17" t="s">
        <v>88</v>
      </c>
      <c r="E6" s="21">
        <v>0.22700000000000001</v>
      </c>
      <c r="F6">
        <v>3.4000000000000002E-2</v>
      </c>
      <c r="G6">
        <v>3.4000000000000002E-2</v>
      </c>
      <c r="N6" s="21"/>
    </row>
    <row r="7" spans="1:18">
      <c r="A7" t="s">
        <v>86</v>
      </c>
      <c r="B7" s="74" t="s">
        <v>87</v>
      </c>
      <c r="C7" s="75"/>
      <c r="D7" s="27" t="s">
        <v>96</v>
      </c>
      <c r="E7" s="21">
        <v>0.29499999999999998</v>
      </c>
      <c r="F7">
        <v>3.5000000000000003E-2</v>
      </c>
      <c r="G7">
        <v>3.5000000000000003E-2</v>
      </c>
      <c r="N7" s="21"/>
    </row>
    <row r="8" spans="1:18">
      <c r="A8" t="s">
        <v>48</v>
      </c>
      <c r="B8" s="74" t="s">
        <v>55</v>
      </c>
      <c r="C8" s="75" t="s">
        <v>54</v>
      </c>
      <c r="D8" s="23"/>
      <c r="H8" s="21">
        <v>3.5859899999999998</v>
      </c>
      <c r="I8">
        <v>1.4999999999999999E-4</v>
      </c>
      <c r="J8">
        <v>1.4999999999999999E-4</v>
      </c>
      <c r="K8" s="21">
        <v>5.9729299999999999</v>
      </c>
      <c r="L8">
        <v>5.9999999999999995E-4</v>
      </c>
      <c r="M8">
        <v>5.2999999999999998E-4</v>
      </c>
      <c r="N8" s="21">
        <v>11.23</v>
      </c>
      <c r="O8">
        <v>1.1000000000000001E-3</v>
      </c>
      <c r="P8">
        <v>1E-3</v>
      </c>
    </row>
    <row r="9" spans="1:18">
      <c r="A9" t="s">
        <v>53</v>
      </c>
      <c r="B9" s="74" t="s">
        <v>56</v>
      </c>
      <c r="C9" s="75" t="s">
        <v>57</v>
      </c>
      <c r="D9" s="23"/>
      <c r="H9" s="21">
        <v>2.085</v>
      </c>
      <c r="I9">
        <v>6.8000000000000005E-2</v>
      </c>
      <c r="J9">
        <v>6.4000000000000001E-2</v>
      </c>
      <c r="K9" s="21">
        <v>1.9390000000000001</v>
      </c>
      <c r="L9">
        <v>6.9000000000000006E-2</v>
      </c>
      <c r="M9">
        <v>6.9000000000000006E-2</v>
      </c>
      <c r="N9" s="21">
        <v>2.1640000000000001</v>
      </c>
      <c r="O9">
        <v>8.5999999999999993E-2</v>
      </c>
      <c r="P9">
        <v>8.3000000000000004E-2</v>
      </c>
    </row>
    <row r="10" spans="1:18" ht="18">
      <c r="A10" t="s">
        <v>72</v>
      </c>
      <c r="B10" s="74" t="s">
        <v>58</v>
      </c>
      <c r="C10" s="75" t="s">
        <v>271</v>
      </c>
      <c r="D10" s="24"/>
      <c r="H10" s="21">
        <v>2458409.1896899999</v>
      </c>
      <c r="I10">
        <v>8.4000000000000003E-4</v>
      </c>
      <c r="J10">
        <v>8.3000000000000001E-4</v>
      </c>
      <c r="K10" s="21">
        <v>2458415.6343999999</v>
      </c>
      <c r="L10">
        <v>2.2000000000000001E-3</v>
      </c>
      <c r="M10">
        <v>1.4E-3</v>
      </c>
      <c r="N10" s="21">
        <v>2458409.7327999999</v>
      </c>
      <c r="O10">
        <v>2E-3</v>
      </c>
      <c r="P10">
        <v>1.8E-3</v>
      </c>
    </row>
    <row r="11" spans="1:18">
      <c r="A11" s="76" t="s">
        <v>47</v>
      </c>
      <c r="B11" s="76" t="s">
        <v>60</v>
      </c>
      <c r="C11" s="77" t="s">
        <v>59</v>
      </c>
      <c r="D11" s="17" t="s">
        <v>97</v>
      </c>
      <c r="E11" s="29" t="s">
        <v>98</v>
      </c>
      <c r="H11" s="21">
        <v>4.8000000000000001E-2</v>
      </c>
      <c r="I11">
        <v>1E-3</v>
      </c>
      <c r="J11">
        <v>1.1000000000000001E-3</v>
      </c>
      <c r="K11" s="21">
        <v>6.7400000000000002E-2</v>
      </c>
      <c r="L11">
        <v>1.4E-3</v>
      </c>
      <c r="M11">
        <v>1.6000000000000001E-3</v>
      </c>
      <c r="N11" s="21">
        <v>0.1027</v>
      </c>
      <c r="O11">
        <v>2.2000000000000001E-3</v>
      </c>
      <c r="P11">
        <v>2.5000000000000001E-3</v>
      </c>
    </row>
    <row r="12" spans="1:18">
      <c r="A12" s="76" t="s">
        <v>46</v>
      </c>
      <c r="B12" s="76" t="s">
        <v>61</v>
      </c>
      <c r="C12" s="77" t="s">
        <v>62</v>
      </c>
      <c r="D12" s="17" t="s">
        <v>99</v>
      </c>
      <c r="H12" s="21">
        <v>85.5</v>
      </c>
      <c r="I12">
        <v>1.5</v>
      </c>
      <c r="J12">
        <v>0.5</v>
      </c>
      <c r="K12" s="21">
        <v>86.23</v>
      </c>
      <c r="L12">
        <v>0.26</v>
      </c>
      <c r="M12">
        <v>0.26</v>
      </c>
      <c r="N12" s="21">
        <v>87.43</v>
      </c>
      <c r="O12">
        <v>0.18</v>
      </c>
      <c r="P12">
        <v>0.19</v>
      </c>
    </row>
    <row r="13" spans="1:18">
      <c r="A13" s="76" t="s">
        <v>45</v>
      </c>
      <c r="B13" s="76" t="s">
        <v>44</v>
      </c>
      <c r="C13" s="77">
        <v>1</v>
      </c>
      <c r="D13" s="17" t="s">
        <v>95</v>
      </c>
      <c r="H13" s="21" t="s">
        <v>43</v>
      </c>
      <c r="K13" s="21" t="s">
        <v>42</v>
      </c>
      <c r="N13" s="21" t="s">
        <v>41</v>
      </c>
    </row>
    <row r="14" spans="1:18" ht="18">
      <c r="A14" t="s">
        <v>70</v>
      </c>
      <c r="B14" s="74" t="s">
        <v>64</v>
      </c>
      <c r="C14" s="75" t="s">
        <v>63</v>
      </c>
      <c r="D14" s="23"/>
      <c r="H14" s="21">
        <v>1572</v>
      </c>
      <c r="I14">
        <v>22</v>
      </c>
      <c r="J14">
        <v>19</v>
      </c>
      <c r="K14" s="21">
        <v>1326</v>
      </c>
      <c r="L14">
        <v>18</v>
      </c>
      <c r="M14">
        <v>16</v>
      </c>
      <c r="N14" s="21">
        <v>1075</v>
      </c>
      <c r="O14">
        <v>15</v>
      </c>
      <c r="P14">
        <v>13</v>
      </c>
    </row>
    <row r="15" spans="1:18">
      <c r="A15" t="s">
        <v>53</v>
      </c>
      <c r="B15" s="74" t="s">
        <v>40</v>
      </c>
      <c r="C15" s="75" t="s">
        <v>73</v>
      </c>
      <c r="D15" s="23"/>
      <c r="H15" s="21">
        <v>1.46E-2</v>
      </c>
      <c r="I15">
        <v>3.5E-4</v>
      </c>
      <c r="J15">
        <v>3.5E-4</v>
      </c>
      <c r="K15" s="21">
        <v>1.358E-2</v>
      </c>
      <c r="L15">
        <v>3.8000000000000002E-4</v>
      </c>
      <c r="M15">
        <v>3.8999999999999999E-4</v>
      </c>
      <c r="N15" s="21">
        <v>1.5140000000000001E-2</v>
      </c>
      <c r="O15">
        <v>5.0000000000000001E-4</v>
      </c>
      <c r="P15">
        <v>4.8999999999999998E-4</v>
      </c>
    </row>
    <row r="16" spans="1:18">
      <c r="A16" t="s">
        <v>47</v>
      </c>
      <c r="B16" s="74" t="s">
        <v>39</v>
      </c>
      <c r="C16" s="75" t="s">
        <v>73</v>
      </c>
      <c r="D16" s="23"/>
      <c r="H16" s="21">
        <v>7.87</v>
      </c>
      <c r="I16">
        <v>0.23</v>
      </c>
      <c r="J16">
        <v>0.24</v>
      </c>
      <c r="K16" s="21">
        <v>11.06</v>
      </c>
      <c r="L16">
        <v>0.32</v>
      </c>
      <c r="M16">
        <v>0.34</v>
      </c>
      <c r="N16" s="21">
        <v>16.850000000000001</v>
      </c>
      <c r="O16">
        <v>0.49</v>
      </c>
      <c r="P16">
        <v>0.51</v>
      </c>
    </row>
    <row r="17" spans="1:16">
      <c r="A17" t="s">
        <v>33</v>
      </c>
      <c r="B17" s="74" t="s">
        <v>38</v>
      </c>
      <c r="C17" s="75" t="s">
        <v>73</v>
      </c>
      <c r="D17" s="23"/>
      <c r="H17" s="21">
        <v>7.29</v>
      </c>
      <c r="I17">
        <v>0.83</v>
      </c>
      <c r="J17">
        <v>1.1000000000000001</v>
      </c>
      <c r="K17" s="21">
        <v>10.88</v>
      </c>
      <c r="L17">
        <v>0.64</v>
      </c>
      <c r="M17">
        <v>0.81</v>
      </c>
      <c r="N17" s="21">
        <v>15.9</v>
      </c>
      <c r="O17">
        <v>1.8</v>
      </c>
      <c r="P17">
        <v>2.2999999999999998</v>
      </c>
    </row>
    <row r="18" spans="1:16">
      <c r="A18" t="s">
        <v>37</v>
      </c>
      <c r="B18" s="74" t="s">
        <v>66</v>
      </c>
      <c r="C18" s="75" t="s">
        <v>74</v>
      </c>
      <c r="D18" s="23"/>
      <c r="H18" s="21">
        <v>2.13E-4</v>
      </c>
      <c r="I18">
        <v>1.0000000000000001E-5</v>
      </c>
      <c r="J18">
        <v>1.0000000000000001E-5</v>
      </c>
      <c r="K18" s="21">
        <v>1.84E-4</v>
      </c>
      <c r="L18">
        <v>1.1E-5</v>
      </c>
      <c r="M18">
        <v>1.1E-5</v>
      </c>
      <c r="N18" s="21">
        <v>2.2900000000000001E-4</v>
      </c>
      <c r="O18">
        <v>1.5E-5</v>
      </c>
      <c r="P18">
        <v>1.5E-5</v>
      </c>
    </row>
    <row r="19" spans="1:16" ht="18">
      <c r="A19" t="s">
        <v>71</v>
      </c>
      <c r="B19" s="74" t="s">
        <v>67</v>
      </c>
      <c r="C19" s="75" t="s">
        <v>54</v>
      </c>
      <c r="D19" s="23"/>
      <c r="H19" s="21">
        <v>0.1129</v>
      </c>
      <c r="I19">
        <v>1.6000000000000001E-3</v>
      </c>
      <c r="J19">
        <v>1.6000000000000001E-3</v>
      </c>
      <c r="K19" s="21">
        <v>0.12089999999999999</v>
      </c>
      <c r="L19">
        <v>4.4999999999999997E-3</v>
      </c>
      <c r="M19">
        <v>3.0000000000000001E-3</v>
      </c>
      <c r="N19" s="21">
        <v>0.1431</v>
      </c>
      <c r="O19">
        <v>4.1999999999999997E-3</v>
      </c>
      <c r="P19">
        <v>3.8E-3</v>
      </c>
    </row>
    <row r="20" spans="1:16">
      <c r="A20" t="s">
        <v>36</v>
      </c>
      <c r="B20" s="74" t="s">
        <v>35</v>
      </c>
      <c r="C20" s="75"/>
      <c r="D20" s="17" t="s">
        <v>82</v>
      </c>
      <c r="H20" s="21">
        <v>0.59</v>
      </c>
      <c r="I20">
        <v>0.1</v>
      </c>
      <c r="J20">
        <v>0.27</v>
      </c>
      <c r="K20" s="21">
        <v>0.72</v>
      </c>
      <c r="L20">
        <v>4.1000000000000002E-2</v>
      </c>
      <c r="M20">
        <v>6.4000000000000001E-2</v>
      </c>
      <c r="N20" s="21">
        <v>0.72899999999999998</v>
      </c>
      <c r="O20">
        <v>6.4000000000000001E-2</v>
      </c>
      <c r="P20">
        <v>0.11</v>
      </c>
    </row>
    <row r="21" spans="1:16">
      <c r="A21" t="s">
        <v>34</v>
      </c>
      <c r="B21" s="74" t="s">
        <v>68</v>
      </c>
      <c r="C21" s="75" t="s">
        <v>69</v>
      </c>
      <c r="D21" s="74" t="s">
        <v>103</v>
      </c>
      <c r="H21" s="21">
        <v>1.347</v>
      </c>
      <c r="I21">
        <v>8.5000000000000006E-2</v>
      </c>
      <c r="J21">
        <v>7.5999999999999998E-2</v>
      </c>
      <c r="K21" s="21">
        <v>0.69699999999999995</v>
      </c>
      <c r="L21">
        <v>0.04</v>
      </c>
      <c r="M21">
        <v>3.5000000000000003E-2</v>
      </c>
      <c r="N21" s="21">
        <v>0.29499999999999998</v>
      </c>
      <c r="O21">
        <v>1.7999999999999999E-2</v>
      </c>
      <c r="P21">
        <v>1.6E-2</v>
      </c>
    </row>
    <row r="23" spans="1:16">
      <c r="D23" s="17" t="s">
        <v>100</v>
      </c>
    </row>
    <row r="24" spans="1:16">
      <c r="D24" s="17" t="s">
        <v>101</v>
      </c>
    </row>
  </sheetData>
  <hyperlinks>
    <hyperlink ref="A1" r:id="rId1"/>
    <hyperlink ref="D6" r:id="rId2"/>
    <hyperlink ref="D20" r:id="rId3"/>
    <hyperlink ref="D13" r:id="rId4"/>
    <hyperlink ref="D11" r:id="rId5"/>
    <hyperlink ref="E11" r:id="rId6"/>
    <hyperlink ref="D12" r:id="rId7"/>
    <hyperlink ref="D23" r:id="rId8"/>
    <hyperlink ref="D24" r:id="rId9"/>
  </hyperlinks>
  <pageMargins left="0.7" right="0.7" top="0.78740157499999996" bottom="0.78740157499999996" header="0.3" footer="0.3"/>
  <drawing r:id="rId10"/>
</worksheet>
</file>

<file path=xl/worksheets/sheet7.xml><?xml version="1.0" encoding="utf-8"?>
<worksheet xmlns="http://schemas.openxmlformats.org/spreadsheetml/2006/main" xmlns:r="http://schemas.openxmlformats.org/officeDocument/2006/relationships">
  <dimension ref="A1"/>
  <sheetViews>
    <sheetView showGridLines="0" tabSelected="1" workbookViewId="0">
      <selection activeCell="B38" sqref="B38"/>
    </sheetView>
  </sheetViews>
  <sheetFormatPr baseColWidth="10" defaultRowHeight="15"/>
  <sheetData/>
  <pageMargins left="0.7" right="0.7" top="0.78740157499999996" bottom="0.78740157499999996" header="0.3" footer="0.3"/>
  <drawing r:id="rId1"/>
</worksheet>
</file>

<file path=xl/worksheets/sheet8.xml><?xml version="1.0" encoding="utf-8"?>
<worksheet xmlns="http://schemas.openxmlformats.org/spreadsheetml/2006/main" xmlns:r="http://schemas.openxmlformats.org/officeDocument/2006/relationships">
  <dimension ref="A1:K42"/>
  <sheetViews>
    <sheetView showGridLines="0" workbookViewId="0">
      <selection activeCell="B7" sqref="B7"/>
    </sheetView>
  </sheetViews>
  <sheetFormatPr baseColWidth="10" defaultRowHeight="15"/>
  <cols>
    <col min="1" max="1" width="10.7109375" style="32" customWidth="1"/>
    <col min="2" max="2" width="41.140625" style="32" bestFit="1" customWidth="1"/>
    <col min="3" max="3" width="52.140625" style="32" customWidth="1"/>
    <col min="4" max="4" width="53.28515625" style="32" customWidth="1"/>
    <col min="5" max="5" width="15.5703125" style="32" customWidth="1"/>
    <col min="6" max="16384" width="11.42578125" style="32"/>
  </cols>
  <sheetData>
    <row r="1" spans="1:11" ht="18.75">
      <c r="A1" s="39" t="s">
        <v>162</v>
      </c>
      <c r="K1" s="32">
        <f>0.043333</f>
        <v>4.3333000000000003E-2</v>
      </c>
    </row>
    <row r="2" spans="1:11">
      <c r="K2" s="32">
        <f>K1*180/PI()</f>
        <v>2.4827980136403962</v>
      </c>
    </row>
    <row r="3" spans="1:11">
      <c r="A3" s="59" t="s">
        <v>121</v>
      </c>
      <c r="B3" s="59" t="s">
        <v>139</v>
      </c>
      <c r="C3" s="59" t="s">
        <v>138</v>
      </c>
      <c r="D3" s="59" t="s">
        <v>122</v>
      </c>
    </row>
    <row r="4" spans="1:11" ht="30">
      <c r="A4" s="36" t="s">
        <v>136</v>
      </c>
      <c r="B4" s="36" t="s">
        <v>135</v>
      </c>
      <c r="C4" s="37" t="s">
        <v>134</v>
      </c>
      <c r="D4" s="36"/>
    </row>
    <row r="5" spans="1:11" ht="60">
      <c r="A5" s="37" t="s">
        <v>131</v>
      </c>
      <c r="B5" s="37" t="s">
        <v>133</v>
      </c>
      <c r="C5" s="37" t="s">
        <v>132</v>
      </c>
      <c r="D5" s="37"/>
    </row>
    <row r="6" spans="1:11" ht="30">
      <c r="A6" s="37" t="s">
        <v>115</v>
      </c>
      <c r="B6" s="37" t="s">
        <v>137</v>
      </c>
      <c r="C6" s="35" t="s">
        <v>272</v>
      </c>
      <c r="D6" s="37"/>
    </row>
    <row r="7" spans="1:11" ht="30">
      <c r="A7" s="37" t="s">
        <v>117</v>
      </c>
      <c r="B7" s="37" t="s">
        <v>128</v>
      </c>
      <c r="C7" s="35" t="s">
        <v>273</v>
      </c>
      <c r="D7" s="35" t="s">
        <v>269</v>
      </c>
    </row>
    <row r="8" spans="1:11" ht="60">
      <c r="A8" s="37" t="s">
        <v>141</v>
      </c>
      <c r="B8" s="37" t="s">
        <v>118</v>
      </c>
      <c r="C8" s="35" t="s">
        <v>274</v>
      </c>
      <c r="D8" s="35" t="s">
        <v>153</v>
      </c>
    </row>
    <row r="9" spans="1:11" ht="60">
      <c r="A9" s="35" t="s">
        <v>151</v>
      </c>
      <c r="B9" s="35" t="s">
        <v>152</v>
      </c>
      <c r="C9" s="35" t="s">
        <v>154</v>
      </c>
      <c r="D9" s="35" t="s">
        <v>157</v>
      </c>
    </row>
    <row r="10" spans="1:11" ht="18">
      <c r="A10" s="35" t="s">
        <v>233</v>
      </c>
      <c r="B10" s="35" t="s">
        <v>147</v>
      </c>
      <c r="C10" s="38"/>
      <c r="D10" s="35" t="s">
        <v>150</v>
      </c>
    </row>
    <row r="11" spans="1:11">
      <c r="A11" s="35" t="s">
        <v>148</v>
      </c>
      <c r="B11" s="35" t="s">
        <v>223</v>
      </c>
      <c r="C11" s="38"/>
      <c r="D11" s="35"/>
    </row>
    <row r="12" spans="1:11" ht="30">
      <c r="A12" s="35" t="s">
        <v>155</v>
      </c>
      <c r="B12" s="35" t="s">
        <v>156</v>
      </c>
      <c r="C12" s="38"/>
      <c r="D12" s="35"/>
    </row>
    <row r="13" spans="1:11" ht="120">
      <c r="A13" s="35" t="s">
        <v>149</v>
      </c>
      <c r="B13" s="35" t="s">
        <v>146</v>
      </c>
      <c r="C13" s="35" t="s">
        <v>160</v>
      </c>
      <c r="D13" s="35" t="s">
        <v>270</v>
      </c>
    </row>
    <row r="14" spans="1:11" ht="18">
      <c r="A14" s="35" t="s">
        <v>159</v>
      </c>
      <c r="B14" s="35" t="s">
        <v>158</v>
      </c>
      <c r="C14" s="37"/>
      <c r="D14" s="35"/>
    </row>
    <row r="15" spans="1:11" ht="45">
      <c r="A15" s="35" t="s">
        <v>228</v>
      </c>
      <c r="B15" s="35" t="s">
        <v>116</v>
      </c>
      <c r="C15" s="37"/>
      <c r="D15" s="35" t="s">
        <v>224</v>
      </c>
    </row>
    <row r="16" spans="1:11" ht="45">
      <c r="A16" s="35" t="s">
        <v>145</v>
      </c>
      <c r="B16" s="37" t="s">
        <v>143</v>
      </c>
      <c r="C16" s="35" t="s">
        <v>161</v>
      </c>
      <c r="D16" s="35" t="s">
        <v>167</v>
      </c>
    </row>
    <row r="17" spans="1:4" ht="60">
      <c r="A17" s="37" t="s">
        <v>119</v>
      </c>
      <c r="B17" s="37" t="s">
        <v>120</v>
      </c>
      <c r="C17" s="37" t="s">
        <v>142</v>
      </c>
      <c r="D17" s="37" t="s">
        <v>144</v>
      </c>
    </row>
    <row r="18" spans="1:4" ht="75">
      <c r="A18" s="37" t="s">
        <v>124</v>
      </c>
      <c r="B18" s="37" t="s">
        <v>123</v>
      </c>
      <c r="C18" s="37" t="s">
        <v>125</v>
      </c>
      <c r="D18" s="37" t="s">
        <v>129</v>
      </c>
    </row>
    <row r="19" spans="1:4" ht="45">
      <c r="A19" s="37" t="s">
        <v>140</v>
      </c>
      <c r="B19" s="37" t="s">
        <v>127</v>
      </c>
      <c r="C19" s="37" t="s">
        <v>130</v>
      </c>
      <c r="D19" s="35" t="s">
        <v>126</v>
      </c>
    </row>
    <row r="20" spans="1:4" ht="18">
      <c r="A20" s="72" t="s">
        <v>37</v>
      </c>
      <c r="B20" s="35" t="s">
        <v>258</v>
      </c>
      <c r="C20" s="37"/>
      <c r="D20" s="35" t="s">
        <v>259</v>
      </c>
    </row>
    <row r="21" spans="1:4" ht="48">
      <c r="A21" s="37" t="s">
        <v>249</v>
      </c>
      <c r="B21" s="35" t="s">
        <v>257</v>
      </c>
      <c r="C21" s="35" t="s">
        <v>268</v>
      </c>
      <c r="D21" s="35"/>
    </row>
    <row r="22" spans="1:4" ht="30">
      <c r="A22" s="35" t="s">
        <v>265</v>
      </c>
      <c r="B22" s="35" t="s">
        <v>267</v>
      </c>
      <c r="C22" s="35" t="s">
        <v>266</v>
      </c>
      <c r="D22" s="35"/>
    </row>
    <row r="23" spans="1:4">
      <c r="A23" s="73" t="s">
        <v>148</v>
      </c>
      <c r="B23" s="35" t="s">
        <v>261</v>
      </c>
      <c r="C23" s="35" t="s">
        <v>260</v>
      </c>
      <c r="D23" s="35"/>
    </row>
    <row r="24" spans="1:4" ht="30">
      <c r="A24" s="35" t="s">
        <v>71</v>
      </c>
      <c r="B24" s="35" t="s">
        <v>67</v>
      </c>
      <c r="C24" s="35" t="s">
        <v>262</v>
      </c>
      <c r="D24" s="35"/>
    </row>
    <row r="25" spans="1:4">
      <c r="A25" s="37"/>
      <c r="B25" s="35"/>
      <c r="C25" s="35"/>
      <c r="D25" s="35"/>
    </row>
    <row r="26" spans="1:4">
      <c r="A26" s="33"/>
      <c r="B26" s="33"/>
      <c r="C26" s="33"/>
      <c r="D26" s="33"/>
    </row>
    <row r="27" spans="1:4">
      <c r="A27" s="33"/>
      <c r="B27" s="33"/>
      <c r="C27" s="33"/>
      <c r="D27" s="33"/>
    </row>
    <row r="28" spans="1:4">
      <c r="A28" s="57"/>
      <c r="B28" s="58" t="s">
        <v>165</v>
      </c>
      <c r="C28" s="58" t="s">
        <v>166</v>
      </c>
      <c r="D28" s="58" t="s">
        <v>164</v>
      </c>
    </row>
    <row r="29" spans="1:4">
      <c r="A29" s="37"/>
      <c r="B29" s="35" t="s">
        <v>163</v>
      </c>
      <c r="C29" s="35" t="s">
        <v>168</v>
      </c>
      <c r="D29" s="40" t="s">
        <v>113</v>
      </c>
    </row>
    <row r="30" spans="1:4" ht="33">
      <c r="A30" s="37"/>
      <c r="B30" s="35" t="s">
        <v>264</v>
      </c>
      <c r="C30" s="35" t="s">
        <v>49</v>
      </c>
      <c r="D30" s="35" t="s">
        <v>263</v>
      </c>
    </row>
    <row r="31" spans="1:4">
      <c r="A31" s="37"/>
      <c r="B31" s="37"/>
      <c r="C31" s="37"/>
      <c r="D31" s="37"/>
    </row>
    <row r="32" spans="1:4">
      <c r="A32" s="37"/>
      <c r="B32" s="37"/>
      <c r="C32" s="37"/>
      <c r="D32" s="37"/>
    </row>
    <row r="33" spans="1:4">
      <c r="A33" s="37"/>
      <c r="B33" s="37"/>
      <c r="C33" s="37"/>
      <c r="D33" s="37"/>
    </row>
    <row r="34" spans="1:4">
      <c r="A34" s="37"/>
      <c r="B34" s="37"/>
      <c r="C34" s="37"/>
      <c r="D34" s="37"/>
    </row>
    <row r="35" spans="1:4">
      <c r="A35" s="37"/>
      <c r="B35" s="37"/>
      <c r="C35" s="37"/>
      <c r="D35" s="37"/>
    </row>
    <row r="36" spans="1:4">
      <c r="A36" s="41"/>
      <c r="B36" s="41"/>
      <c r="C36" s="41"/>
      <c r="D36" s="41"/>
    </row>
    <row r="38" spans="1:4">
      <c r="A38" s="56" t="s">
        <v>232</v>
      </c>
    </row>
    <row r="42" spans="1:4">
      <c r="C42" s="31"/>
    </row>
  </sheetData>
  <hyperlinks>
    <hyperlink ref="D29" r:id="rId1"/>
    <hyperlink ref="A38" r:id="rId2" location="Alternative_parametrizations"/>
  </hyperlinks>
  <pageMargins left="0.7" right="0.7" top="0.78740157499999996" bottom="0.78740157499999996" header="0.3" footer="0.3"/>
  <drawing r:id="rId3"/>
</worksheet>
</file>

<file path=xl/worksheets/sheet9.xml><?xml version="1.0" encoding="utf-8"?>
<worksheet xmlns="http://schemas.openxmlformats.org/spreadsheetml/2006/main" xmlns:r="http://schemas.openxmlformats.org/officeDocument/2006/relationships">
  <dimension ref="B2:M8"/>
  <sheetViews>
    <sheetView showGridLines="0" workbookViewId="0"/>
  </sheetViews>
  <sheetFormatPr baseColWidth="10" defaultRowHeight="15"/>
  <cols>
    <col min="1" max="1" width="2" style="50" customWidth="1"/>
    <col min="2" max="2" width="12.7109375" style="50" bestFit="1" customWidth="1"/>
    <col min="3" max="6" width="11.42578125" style="50"/>
    <col min="7" max="7" width="13.85546875" style="50" bestFit="1" customWidth="1"/>
    <col min="8" max="12" width="11.42578125" style="50"/>
    <col min="13" max="13" width="53.7109375" style="50" bestFit="1" customWidth="1"/>
    <col min="14" max="16384" width="11.42578125" style="50"/>
  </cols>
  <sheetData>
    <row r="2" spans="2:13">
      <c r="B2" s="44" t="s">
        <v>225</v>
      </c>
      <c r="C2" s="45"/>
      <c r="D2" s="45"/>
      <c r="E2" s="45"/>
      <c r="F2" s="45"/>
      <c r="G2" s="46"/>
      <c r="H2" s="47" t="s">
        <v>226</v>
      </c>
      <c r="I2" s="48"/>
      <c r="J2" s="48"/>
      <c r="K2" s="48"/>
      <c r="L2" s="49"/>
      <c r="M2" s="34" t="s">
        <v>164</v>
      </c>
    </row>
    <row r="3" spans="2:13">
      <c r="B3" s="43" t="s">
        <v>47</v>
      </c>
      <c r="C3" s="51" t="s">
        <v>45</v>
      </c>
      <c r="D3" s="51" t="s">
        <v>46</v>
      </c>
      <c r="E3" s="51" t="s">
        <v>115</v>
      </c>
      <c r="F3" s="51" t="s">
        <v>117</v>
      </c>
      <c r="G3" s="51" t="s">
        <v>230</v>
      </c>
      <c r="H3" s="52" t="s">
        <v>140</v>
      </c>
      <c r="I3" s="52" t="s">
        <v>114</v>
      </c>
      <c r="J3" s="52"/>
      <c r="K3" s="52"/>
      <c r="L3" s="52"/>
      <c r="M3" s="53" t="s">
        <v>113</v>
      </c>
    </row>
    <row r="4" spans="2:13">
      <c r="B4" s="54" t="s">
        <v>229</v>
      </c>
      <c r="C4" s="54" t="s">
        <v>229</v>
      </c>
      <c r="D4" s="54" t="s">
        <v>229</v>
      </c>
      <c r="E4" s="54" t="s">
        <v>229</v>
      </c>
      <c r="F4" s="54" t="s">
        <v>227</v>
      </c>
      <c r="G4" s="55" t="s">
        <v>231</v>
      </c>
      <c r="H4" s="54" t="s">
        <v>229</v>
      </c>
      <c r="I4" s="54" t="s">
        <v>229</v>
      </c>
      <c r="J4" s="54"/>
      <c r="K4" s="54"/>
      <c r="L4" s="54"/>
      <c r="M4" s="54"/>
    </row>
    <row r="5" spans="2:13">
      <c r="B5" s="54"/>
      <c r="C5" s="54"/>
      <c r="D5" s="54"/>
      <c r="E5" s="54"/>
      <c r="F5" s="54"/>
      <c r="G5" s="54"/>
      <c r="H5" s="54"/>
      <c r="I5" s="54"/>
      <c r="J5" s="54"/>
      <c r="K5" s="54"/>
      <c r="L5" s="54"/>
      <c r="M5" s="54"/>
    </row>
    <row r="6" spans="2:13">
      <c r="B6" s="54"/>
      <c r="C6" s="54"/>
      <c r="D6" s="54"/>
      <c r="E6" s="54"/>
      <c r="F6" s="54"/>
      <c r="G6" s="54"/>
      <c r="H6" s="54"/>
      <c r="I6" s="54"/>
      <c r="J6" s="54"/>
      <c r="K6" s="54"/>
      <c r="L6" s="54"/>
      <c r="M6" s="54"/>
    </row>
    <row r="7" spans="2:13">
      <c r="B7" s="54"/>
      <c r="C7" s="54"/>
      <c r="D7" s="54"/>
      <c r="E7" s="54"/>
      <c r="F7" s="54"/>
      <c r="G7" s="54"/>
      <c r="H7" s="54"/>
      <c r="I7" s="54"/>
      <c r="J7" s="54"/>
      <c r="K7" s="54"/>
      <c r="L7" s="54"/>
      <c r="M7" s="54"/>
    </row>
    <row r="8" spans="2:13">
      <c r="B8" s="54"/>
      <c r="C8" s="54"/>
      <c r="D8" s="54"/>
      <c r="E8" s="54"/>
      <c r="F8" s="54"/>
      <c r="G8" s="54"/>
      <c r="H8" s="54"/>
      <c r="I8" s="54"/>
      <c r="J8" s="54"/>
      <c r="K8" s="54"/>
      <c r="L8" s="54"/>
      <c r="M8" s="54"/>
    </row>
  </sheetData>
  <hyperlinks>
    <hyperlink ref="M3" r:id="rId1"/>
  </hyperlinks>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10</vt:i4>
      </vt:variant>
    </vt:vector>
  </HeadingPairs>
  <TitlesOfParts>
    <vt:vector size="10" baseType="lpstr">
      <vt:lpstr>Orbital Period</vt:lpstr>
      <vt:lpstr>Eclipse</vt:lpstr>
      <vt:lpstr>Einflüsse auf light dips</vt:lpstr>
      <vt:lpstr>Bahnneigung</vt:lpstr>
      <vt:lpstr>Sonnensystemorbits</vt:lpstr>
      <vt:lpstr> TIC 178155732</vt:lpstr>
      <vt:lpstr>Orbit glossary</vt:lpstr>
      <vt:lpstr>Kepler Parameter 6</vt:lpstr>
      <vt:lpstr>Konvertierungsbeispiele</vt:lpstr>
      <vt:lpstr>Exoplanetenparameterableitung</vt:lpstr>
    </vt:vector>
  </TitlesOfParts>
  <Company>Microsoft</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dc:creator>
  <cp:lastModifiedBy>U</cp:lastModifiedBy>
  <dcterms:created xsi:type="dcterms:W3CDTF">2022-03-08T19:37:04Z</dcterms:created>
  <dcterms:modified xsi:type="dcterms:W3CDTF">2023-05-21T20:11:14Z</dcterms:modified>
</cp:coreProperties>
</file>