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8455" windowHeight="12030" firstSheet="4" activeTab="7"/>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6" sheetId="9" r:id="rId8"/>
    <sheet name="Demo" sheetId="13" r:id="rId9"/>
    <sheet name="Konvertierungsbeispiele" sheetId="11" r:id="rId10"/>
    <sheet name="Exoplanetenparameterableitung" sheetId="12" r:id="rId11"/>
  </sheets>
  <calcPr calcId="125725" calcOnSave="0" concurrentCalc="0"/>
</workbook>
</file>

<file path=xl/calcChain.xml><?xml version="1.0" encoding="utf-8"?>
<calcChain xmlns="http://schemas.openxmlformats.org/spreadsheetml/2006/main">
  <c r="K2" i="9"/>
  <c r="K1"/>
  <c r="D14" i="10"/>
  <c r="D13"/>
  <c r="D12"/>
  <c r="D11"/>
  <c r="D10"/>
  <c r="D9"/>
  <c r="D7"/>
  <c r="D6"/>
  <c r="D5"/>
  <c r="D4"/>
  <c r="D3"/>
  <c r="D2"/>
  <c r="D23"/>
  <c r="D24"/>
  <c r="D25"/>
  <c r="D26"/>
  <c r="D27"/>
  <c r="D28"/>
  <c r="D30"/>
  <c r="D31"/>
  <c r="D32"/>
  <c r="D33"/>
  <c r="D34"/>
  <c r="D35"/>
  <c r="D37"/>
  <c r="D38"/>
  <c r="D39"/>
  <c r="D40"/>
  <c r="D41"/>
  <c r="D42"/>
  <c r="D44"/>
  <c r="D45"/>
  <c r="D46"/>
  <c r="D47"/>
  <c r="D48"/>
  <c r="D49"/>
  <c r="D51"/>
  <c r="D52"/>
  <c r="D53"/>
  <c r="D54"/>
  <c r="D55"/>
  <c r="D56"/>
  <c r="D58"/>
  <c r="D59"/>
  <c r="D60"/>
  <c r="D61"/>
  <c r="D62"/>
  <c r="D63"/>
  <c r="D21"/>
  <c r="D20"/>
  <c r="D19"/>
  <c r="D18"/>
  <c r="D17"/>
  <c r="D16"/>
  <c r="D3" i="4"/>
  <c r="C4"/>
  <c r="B4"/>
  <c r="D4"/>
  <c r="B15" i="3"/>
  <c r="B16"/>
  <c r="B17"/>
  <c r="B18"/>
  <c r="H15" i="1"/>
  <c r="H21"/>
  <c r="H9"/>
  <c r="H11"/>
  <c r="H17"/>
  <c r="H22"/>
  <c r="H26"/>
  <c r="H25"/>
  <c r="H24"/>
  <c r="K21"/>
  <c r="K9"/>
  <c r="K11"/>
  <c r="K15"/>
  <c r="K17"/>
  <c r="K22"/>
  <c r="K18"/>
  <c r="K16"/>
  <c r="H16"/>
  <c r="H18"/>
  <c r="B20"/>
  <c r="B21"/>
</calcChain>
</file>

<file path=xl/sharedStrings.xml><?xml version="1.0" encoding="utf-8"?>
<sst xmlns="http://schemas.openxmlformats.org/spreadsheetml/2006/main" count="455" uniqueCount="278">
  <si>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</si>
  <si>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</si>
  <si>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</si>
  <si>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</si>
  <si>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</si>
  <si>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</si>
  <si>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</si>
  <si>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</si>
  <si>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</si>
  <si>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</si>
  <si>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</si>
  <si>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</si>
  <si>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</si>
  <si>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</si>
  <si>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</si>
  <si>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</si>
  <si>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</si>
  <si>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</si>
  <si>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</si>
  <si>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</si>
  <si>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</si>
  <si>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</si>
  <si>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</si>
  <si>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</si>
  <si>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</si>
  <si>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</si>
  <si>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</si>
  <si>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</si>
  <si>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</si>
  <si>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</si>
  <si>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</si>
  <si>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</si>
  <si>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</si>
  <si>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</si>
  <si>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</si>
  <si>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</si>
  <si>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</si>
  <si>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</si>
  <si>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</si>
  <si>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</si>
  <si>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</si>
  <si>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</si>
  <si>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</si>
  <si>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</si>
  <si>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</si>
  <si>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</si>
  <si>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</si>
  <si>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</si>
  <si>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</si>
  <si>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</si>
  <si>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</si>
  <si>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</si>
  <si>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</si>
  <si>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</si>
  <si>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</si>
  <si>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</si>
  <si>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</si>
  <si>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</si>
  <si>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</si>
  <si>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</si>
  <si>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</si>
  <si>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</si>
  <si>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</si>
  <si>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</si>
  <si>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</si>
  <si>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</si>
  <si>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</si>
  <si>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</si>
  <si>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</si>
  <si>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</si>
  <si>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</si>
  <si>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</si>
  <si>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</si>
  <si>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</si>
  <si>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</si>
  <si>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</si>
  <si>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</si>
  <si>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</si>
  <si>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</si>
  <si>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</si>
  <si>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</si>
  <si>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</si>
  <si>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</si>
  <si>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</si>
  <si>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</si>
  <si>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</si>
  <si>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</si>
  <si>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</si>
  <si>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</si>
  <si>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</si>
  <si>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</si>
  <si>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</si>
  <si>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</si>
  <si>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</si>
  <si>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</si>
  <si>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</si>
  <si>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</si>
  <si>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</si>
  <si>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</si>
  <si>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</si>
  <si>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</si>
  <si>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</si>
  <si>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</si>
  <si>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</si>
  <si>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</si>
  <si>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</si>
  <si>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</si>
  <si>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</si>
  <si>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</si>
  <si>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</si>
  <si>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</si>
  <si>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</si>
  <si>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</si>
  <si>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</si>
  <si>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</si>
  <si>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</si>
  <si>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</si>
  <si>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</si>
  <si>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</si>
  <si>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</si>
  <si>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</si>
  <si>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</si>
  <si>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</si>
  <si>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</si>
  <si>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</si>
  <si>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</si>
  <si>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</si>
  <si>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</si>
  <si>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</si>
  <si>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</si>
  <si>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</si>
  <si>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</si>
  <si>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</si>
  <si>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</si>
  <si>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</si>
  <si>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</si>
  <si>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</si>
  <si>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</si>
  <si>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</si>
  <si>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</si>
  <si>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</si>
  <si>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</si>
  <si>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</si>
  <si>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</si>
  <si>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</si>
  <si>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</si>
  <si>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</si>
  <si>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</si>
  <si>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</si>
  <si>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</si>
  <si>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</si>
  <si>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</si>
  <si>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</si>
  <si>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</si>
  <si>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</si>
  <si>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</si>
  <si>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</si>
  <si>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</si>
  <si>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</si>
  <si>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</si>
  <si>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</si>
  <si>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</si>
  <si>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</si>
  <si>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</si>
  <si>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</si>
  <si>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</si>
  <si>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</si>
  <si>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</si>
  <si>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</si>
  <si>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</si>
  <si>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</si>
  <si>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</si>
  <si>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</si>
  <si>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</si>
  <si>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</si>
  <si>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</si>
  <si>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</si>
  <si>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</si>
  <si>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</si>
  <si>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</si>
  <si>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</si>
  <si>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</si>
  <si>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</si>
  <si>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</si>
  <si>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</si>
  <si>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</si>
  <si>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</si>
  <si>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</si>
  <si>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</si>
  <si>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</si>
  <si>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</si>
  <si>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</si>
  <si>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</si>
  <si>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</si>
  <si>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</si>
  <si>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</si>
  <si>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</si>
  <si>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</si>
  <si>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</si>
  <si>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</si>
  <si>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</si>
  <si>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</si>
  <si>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</si>
  <si>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</si>
  <si>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</si>
  <si>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</si>
  <si>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</si>
  <si>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</si>
  <si>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</si>
  <si>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</si>
  <si>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</si>
  <si>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</si>
  <si>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</si>
  <si>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</si>
  <si>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</si>
  <si>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</si>
  <si>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</si>
  <si>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</si>
  <si>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</si>
  <si>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</si>
  <si>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</si>
  <si>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</si>
  <si>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</si>
  <si>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</si>
  <si>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</si>
  <si>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benötigt für state vectors</t>
  </si>
  <si>
    <t>außerdem geliefert</t>
  </si>
  <si>
    <t>ω = ϖ - Ω</t>
  </si>
  <si>
    <t>L, l</t>
  </si>
  <si>
    <t>*</t>
  </si>
  <si>
    <t>nu; EA; MA; T,t</t>
  </si>
  <si>
    <t>MA = L - ϖ</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</si>
  <si>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</si>
  <si>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</si>
  <si>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</si>
  <si>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</si>
  <si>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</si>
  <si>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</si>
  <si>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</si>
  <si>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</si>
  <si>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</si>
  <si>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</si>
  <si>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</si>
  <si>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</si>
  <si>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</si>
  <si>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</si>
  <si>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</si>
  <si>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</si>
  <si>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</si>
  <si>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</si>
  <si>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</si>
  <si>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</si>
  <si>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</si>
  <si>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</si>
  <si>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</si>
  <si>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</si>
  <si>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</si>
  <si>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</si>
  <si>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</si>
  <si>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</si>
  <si>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</si>
  <si>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</si>
  <si>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</si>
  <si>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t>Typische Exoplanet Information.</t>
  </si>
  <si>
    <r>
      <t>a, e, i, ω
Ω=270°, nu=270° @ T</t>
    </r>
    <r>
      <rPr>
        <vertAlign val="subscript"/>
        <sz val="11"/>
        <color theme="1"/>
        <rFont val="Calibri"/>
        <family val="2"/>
        <scheme val="minor"/>
      </rPr>
      <t>T</t>
    </r>
  </si>
  <si>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</si>
  <si>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</si>
  <si>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</si>
  <si>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</si>
  <si>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</si>
  <si>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</si>
  <si>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r>
      <t>BJD</t>
    </r>
    <r>
      <rPr>
        <vertAlign val="subscript"/>
        <sz val="11"/>
        <rFont val="Calibri"/>
        <family val="2"/>
        <scheme val="minor"/>
      </rPr>
      <t>TDB</t>
    </r>
  </si>
  <si>
    <t>Angle in the reference plane between a reference direction and the direction to the ascending node.</t>
  </si>
  <si>
    <t>Angle in the plane of the orbit from the ascending node to the pericenter.</t>
  </si>
  <si>
    <t>Angle in the plane of the orbit between the direction of periapsis and the current position of the body, as seen from the main focus of the ellipse (the point around which the object orbits).</t>
  </si>
  <si>
    <t>Checken!!!!</t>
  </si>
  <si>
    <t>nein 270 ist woanders</t>
  </si>
  <si>
    <t>Mean longitude is the ecliptic longitude at which an orbiting body could be found if its orbit were circular and free of perturbations. While nominally a simple longitude, in practice the mean longitude does not correspond to any one physical angle.</t>
  </si>
</sst>
</file>

<file path=xl/styles.xml><?xml version="1.0" encoding="utf-8"?>
<styleSheet xmlns="http://schemas.openxmlformats.org/spreadsheetml/2006/main">
  <numFmts count="7">
    <numFmt numFmtId="43" formatCode="_-* #,##0.00\ _€_-;\-* #,##0.00\ _€_-;_-* &quot;-&quot;??\ _€_-;_-@_-"/>
    <numFmt numFmtId="164" formatCode="_-* #,##0\ _€_-;\-* #,##0\ _€_-;_-* &quot;-&quot;??\ _€_-;_-@_-"/>
    <numFmt numFmtId="165" formatCode="0.000000E+00"/>
    <numFmt numFmtId="166" formatCode="0.000"/>
    <numFmt numFmtId="167" formatCode="0.00000E+00"/>
    <numFmt numFmtId="168" formatCode="0.000000"/>
    <numFmt numFmtId="169" formatCode="0.000%"/>
  </numFmts>
  <fonts count="17">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alibri"/>
      <family val="2"/>
      <scheme val="minor"/>
    </font>
    <font>
      <vertAlign val="subscript"/>
      <sz val="1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top style="thin">
        <color indexed="64"/>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102">
    <xf numFmtId="0" fontId="0" fillId="0" borderId="0" xfId="0"/>
    <xf numFmtId="164" fontId="0" fillId="0" borderId="0" xfId="1" applyNumberFormat="1" applyFont="1"/>
    <xf numFmtId="164" fontId="0" fillId="0" borderId="0" xfId="0" applyNumberFormat="1"/>
    <xf numFmtId="43" fontId="0" fillId="0" borderId="0" xfId="0" applyNumberFormat="1"/>
    <xf numFmtId="11"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Font="1"/>
    <xf numFmtId="0" fontId="0" fillId="0" borderId="0" xfId="0" applyAlignment="1">
      <alignment horizontal="left"/>
    </xf>
    <xf numFmtId="0" fontId="9" fillId="0" borderId="0" xfId="3" applyFont="1" applyAlignment="1" applyProtection="1"/>
    <xf numFmtId="0" fontId="10" fillId="0" borderId="0" xfId="0" applyFont="1"/>
    <xf numFmtId="0" fontId="0" fillId="0" borderId="0" xfId="0" applyFill="1"/>
    <xf numFmtId="0" fontId="0" fillId="0" borderId="0" xfId="0" applyFont="1" applyFill="1"/>
    <xf numFmtId="0" fontId="0" fillId="0" borderId="0" xfId="0" applyFont="1" applyFill="1" applyAlignment="1">
      <alignment vertical="top" wrapText="1"/>
    </xf>
    <xf numFmtId="0" fontId="5" fillId="0"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ont="1" applyFill="1" applyBorder="1"/>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11" fillId="0" borderId="0" xfId="0" applyFont="1" applyFill="1"/>
    <xf numFmtId="0" fontId="3" fillId="0" borderId="1" xfId="3" applyFill="1" applyBorder="1" applyAlignment="1" applyProtection="1"/>
    <xf numFmtId="0" fontId="0" fillId="0" borderId="1" xfId="0" applyFont="1" applyFill="1" applyBorder="1" applyAlignment="1">
      <alignment vertical="top"/>
    </xf>
    <xf numFmtId="49" fontId="0" fillId="0" borderId="0" xfId="0" applyNumberFormat="1" applyFont="1"/>
    <xf numFmtId="0" fontId="0" fillId="4" borderId="1" xfId="0" applyFill="1" applyBorder="1" applyAlignment="1">
      <alignment horizontal="center" vertical="top" wrapText="1"/>
    </xf>
    <xf numFmtId="0" fontId="0" fillId="4" borderId="2" xfId="0" applyFill="1" applyBorder="1" applyAlignment="1">
      <alignment horizontal="centerContinuous" vertical="top"/>
    </xf>
    <xf numFmtId="0" fontId="0" fillId="4" borderId="3" xfId="0" applyFill="1" applyBorder="1" applyAlignment="1">
      <alignment horizontal="centerContinuous" vertical="top"/>
    </xf>
    <xf numFmtId="0" fontId="0" fillId="4" borderId="4" xfId="0" applyFill="1" applyBorder="1" applyAlignment="1">
      <alignment horizontal="centerContinuous" vertical="top"/>
    </xf>
    <xf numFmtId="0" fontId="0" fillId="5" borderId="2" xfId="0" applyFill="1" applyBorder="1" applyAlignment="1">
      <alignment horizontal="centerContinuous" vertical="top"/>
    </xf>
    <xf numFmtId="0" fontId="0" fillId="5" borderId="3" xfId="0" applyFill="1" applyBorder="1" applyAlignment="1">
      <alignment horizontal="centerContinuous" vertical="top"/>
    </xf>
    <xf numFmtId="0" fontId="0" fillId="5" borderId="4" xfId="0" applyFill="1" applyBorder="1" applyAlignment="1">
      <alignment horizontal="centerContinuous" vertical="top"/>
    </xf>
    <xf numFmtId="0" fontId="0" fillId="0" borderId="0" xfId="0" applyAlignment="1">
      <alignment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3" fillId="0" borderId="1" xfId="3" applyFill="1" applyBorder="1" applyAlignment="1" applyProtection="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0" xfId="3" applyFill="1" applyAlignment="1" applyProtection="1"/>
    <xf numFmtId="0" fontId="0" fillId="7" borderId="1" xfId="0" applyFont="1" applyFill="1" applyBorder="1" applyAlignment="1">
      <alignment vertical="top" wrapText="1"/>
    </xf>
    <xf numFmtId="0" fontId="5" fillId="7"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6" borderId="1" xfId="0" applyFont="1" applyFill="1" applyBorder="1" applyAlignment="1">
      <alignment horizontal="center"/>
    </xf>
    <xf numFmtId="49" fontId="0" fillId="3" borderId="5" xfId="0" applyNumberFormat="1" applyFont="1" applyFill="1" applyBorder="1"/>
    <xf numFmtId="0" fontId="0" fillId="0" borderId="8" xfId="0" applyFont="1" applyFill="1" applyBorder="1" applyAlignment="1">
      <alignment horizontal="center" wrapText="1"/>
    </xf>
    <xf numFmtId="49" fontId="0" fillId="0" borderId="0" xfId="0" applyNumberFormat="1" applyFont="1" applyFill="1" applyBorder="1"/>
    <xf numFmtId="0" fontId="0" fillId="0" borderId="9" xfId="0" applyNumberFormat="1" applyFill="1" applyBorder="1"/>
    <xf numFmtId="0" fontId="0" fillId="0" borderId="10" xfId="0" applyFont="1" applyFill="1" applyBorder="1" applyAlignment="1">
      <alignment horizontal="center" wrapText="1"/>
    </xf>
    <xf numFmtId="49" fontId="0" fillId="0" borderId="11" xfId="0" applyNumberFormat="1" applyFont="1" applyFill="1" applyBorder="1"/>
    <xf numFmtId="0" fontId="0" fillId="0" borderId="12" xfId="0" applyNumberFormat="1" applyFill="1" applyBorder="1"/>
    <xf numFmtId="49" fontId="5" fillId="3" borderId="6" xfId="0" applyNumberFormat="1" applyFont="1" applyFill="1" applyBorder="1" applyAlignment="1">
      <alignment horizontal="centerContinuous"/>
    </xf>
    <xf numFmtId="49" fontId="5" fillId="3" borderId="7" xfId="0" applyNumberFormat="1" applyFont="1" applyFill="1" applyBorder="1" applyAlignment="1">
      <alignment horizontal="centerContinuous"/>
    </xf>
    <xf numFmtId="0" fontId="0" fillId="0" borderId="0" xfId="0" applyFill="1" applyBorder="1" applyAlignment="1">
      <alignment wrapText="1"/>
    </xf>
    <xf numFmtId="0" fontId="0" fillId="0" borderId="11" xfId="0" applyFill="1" applyBorder="1" applyAlignment="1">
      <alignment wrapText="1"/>
    </xf>
    <xf numFmtId="0" fontId="12"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0" xfId="0" applyFont="1"/>
    <xf numFmtId="0" fontId="14" fillId="0" borderId="0" xfId="0" applyFont="1" applyAlignment="1">
      <alignment horizontal="left"/>
    </xf>
    <xf numFmtId="0" fontId="16" fillId="0" borderId="0" xfId="0" applyFont="1"/>
    <xf numFmtId="0" fontId="16" fillId="0" borderId="0" xfId="0" applyFont="1" applyAlignment="1">
      <alignment horizontal="left"/>
    </xf>
    <xf numFmtId="0" fontId="4" fillId="0" borderId="13" xfId="0" applyFont="1" applyFill="1" applyBorder="1" applyAlignment="1">
      <alignment vertical="top" wrapText="1"/>
    </xf>
    <xf numFmtId="0" fontId="0" fillId="0" borderId="14" xfId="0" applyBorder="1"/>
    <xf numFmtId="0" fontId="0" fillId="0" borderId="15" xfId="0" applyBorder="1"/>
    <xf numFmtId="0" fontId="0" fillId="0" borderId="0"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applyAlignment="1">
      <alignment horizontal="center"/>
    </xf>
    <xf numFmtId="0" fontId="0" fillId="0" borderId="22" xfId="0" applyBorder="1" applyAlignment="1">
      <alignment horizontal="center"/>
    </xf>
    <xf numFmtId="0" fontId="0" fillId="0" borderId="22" xfId="0" applyBorder="1" applyAlignment="1">
      <alignment horizontal="center" wrapText="1"/>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5" fillId="0" borderId="23" xfId="0" applyFont="1" applyBorder="1" applyAlignment="1">
      <alignment horizontal="center"/>
    </xf>
    <xf numFmtId="0" fontId="5" fillId="0" borderId="26" xfId="0" applyFont="1" applyBorder="1" applyAlignment="1">
      <alignment horizontal="center"/>
    </xf>
    <xf numFmtId="0" fontId="5" fillId="0" borderId="21" xfId="0" applyFont="1" applyBorder="1" applyAlignment="1">
      <alignment horizontal="center"/>
    </xf>
    <xf numFmtId="0" fontId="5" fillId="0" borderId="24" xfId="0" applyFont="1" applyBorder="1" applyAlignment="1">
      <alignment horizontal="center"/>
    </xf>
    <xf numFmtId="0" fontId="0" fillId="0" borderId="21" xfId="0" applyFont="1" applyBorder="1" applyAlignment="1">
      <alignment horizontal="center"/>
    </xf>
    <xf numFmtId="0" fontId="0" fillId="0" borderId="24" xfId="0" applyFont="1" applyBorder="1" applyAlignment="1">
      <alignment horizontal="center"/>
    </xf>
    <xf numFmtId="0" fontId="5" fillId="0" borderId="22" xfId="0" applyFont="1" applyBorder="1" applyAlignment="1">
      <alignment horizontal="center"/>
    </xf>
    <xf numFmtId="0" fontId="5" fillId="0" borderId="25" xfId="0" applyFont="1" applyBorder="1" applyAlignment="1">
      <alignment horizontal="center"/>
    </xf>
  </cellXfs>
  <cellStyles count="4">
    <cellStyle name="Dezimal" xfId="1" builtinId="3"/>
    <cellStyle name="Hyperlink" xfId="3" builtinId="8"/>
    <cellStyle name="Prozent" xfId="2" builtinId="5"/>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xdr:cNvGrpSpPr/>
      </xdr:nvGrpSpPr>
      <xdr:grpSpPr>
        <a:xfrm>
          <a:off x="7934325" y="1628775"/>
          <a:ext cx="4761525" cy="4761525"/>
          <a:chOff x="7934325" y="1552575"/>
          <a:chExt cx="4761525" cy="4761525"/>
        </a:xfrm>
      </xdr:grpSpPr>
      <xdr:sp macro="" textlink="">
        <xdr:nvSpPr>
          <xdr:cNvPr id="7" name="Ellipse 6"/>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342900</xdr:colOff>
      <xdr:row>34</xdr:row>
      <xdr:rowOff>142875</xdr:rowOff>
    </xdr:from>
    <xdr:to>
      <xdr:col>7</xdr:col>
      <xdr:colOff>601293</xdr:colOff>
      <xdr:row>53</xdr:row>
      <xdr:rowOff>149883</xdr:rowOff>
    </xdr:to>
    <xdr:pic>
      <xdr:nvPicPr>
        <xdr:cNvPr id="3" name="Grafik 2"/>
        <xdr:cNvPicPr>
          <a:picLocks noChangeAspect="1"/>
        </xdr:cNvPicPr>
      </xdr:nvPicPr>
      <xdr:blipFill>
        <a:blip xmlns:r="http://schemas.openxmlformats.org/officeDocument/2006/relationships" r:embed="rId2"/>
        <a:stretch>
          <a:fillRect/>
        </a:stretch>
      </xdr:blipFill>
      <xdr:spPr>
        <a:xfrm>
          <a:off x="342900" y="662940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1"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Primary eclipse:</a:t>
          </a:r>
          <a:r>
            <a:rPr lang="de-DE" sz="1100" b="1" i="0" baseline="0">
              <a:solidFill>
                <a:schemeClr val="dk1"/>
              </a:solidFill>
              <a:latin typeface="+mn-lt"/>
              <a:ea typeface="+mn-ea"/>
              <a:cs typeface="+mn-cs"/>
            </a:rPr>
            <a:t>     </a:t>
          </a:r>
          <a:r>
            <a:rPr lang="de-DE" sz="1100" b="0" i="0" baseline="0">
              <a:solidFill>
                <a:schemeClr val="dk1"/>
              </a:solidFill>
              <a:latin typeface="+mn-lt"/>
              <a:ea typeface="+mn-ea"/>
              <a:cs typeface="+mn-cs"/>
            </a:rPr>
            <a:t>planet eclipses star.</a:t>
          </a:r>
        </a:p>
        <a:p>
          <a:r>
            <a:rPr lang="de-DE" sz="1100" b="1" i="0" baseline="0">
              <a:solidFill>
                <a:schemeClr val="dk1"/>
              </a:solidFill>
              <a:latin typeface="+mn-lt"/>
              <a:ea typeface="+mn-ea"/>
              <a:cs typeface="+mn-cs"/>
            </a:rPr>
            <a:t>Secondary eclipse:     </a:t>
          </a:r>
          <a:r>
            <a:rPr lang="de-DE" sz="1100" b="0" i="0" baseline="0">
              <a:solidFill>
                <a:schemeClr val="dk1"/>
              </a:solidFill>
              <a:latin typeface="+mn-lt"/>
              <a:ea typeface="+mn-ea"/>
              <a:cs typeface="+mn-cs"/>
            </a:rPr>
            <a:t>star eclipses planet.</a:t>
          </a:r>
          <a:endParaRPr lang="de-DE" sz="1100"/>
        </a:p>
      </xdr:txBody>
    </xdr:sp>
    <xdr:clientData/>
  </xdr:twoCellAnchor>
  <xdr:twoCellAnchor>
    <xdr:from>
      <xdr:col>0</xdr:col>
      <xdr:colOff>0</xdr:colOff>
      <xdr:row>27</xdr:row>
      <xdr:rowOff>114300</xdr:rowOff>
    </xdr:from>
    <xdr:to>
      <xdr:col>6</xdr:col>
      <xdr:colOff>752475</xdr:colOff>
      <xdr:row>35</xdr:row>
      <xdr:rowOff>161925</xdr:rowOff>
    </xdr:to>
    <xdr:sp macro="" textlink="">
      <xdr:nvSpPr>
        <xdr:cNvPr id="6" name="Textfeld 5"/>
        <xdr:cNvSpPr txBox="1"/>
      </xdr:nvSpPr>
      <xdr:spPr>
        <a:xfrm>
          <a:off x="0" y="5257800"/>
          <a:ext cx="53244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fontAlgn="base"/>
          <a:r>
            <a:rPr lang="de-DE" sz="1100" b="1" i="0">
              <a:solidFill>
                <a:schemeClr val="dk1"/>
              </a:solidFill>
              <a:latin typeface="+mn-lt"/>
              <a:ea typeface="+mn-ea"/>
              <a:cs typeface="+mn-cs"/>
            </a:rPr>
            <a:t>Inclination:</a:t>
          </a:r>
        </a:p>
        <a:p>
          <a:pPr fontAlgn="base"/>
          <a:r>
            <a:rPr lang="de-DE" sz="1100" b="0" i="0">
              <a:solidFill>
                <a:schemeClr val="dk1"/>
              </a:solidFill>
              <a:latin typeface="+mn-lt"/>
              <a:ea typeface="+mn-ea"/>
              <a:cs typeface="+mn-cs"/>
            </a:rPr>
            <a:t>An exoplanet's Keplerian orbit (closed ellipse co-focal with the parent star) has </a:t>
          </a:r>
          <a:r>
            <a:rPr lang="de-DE" sz="1100" b="0" i="1">
              <a:solidFill>
                <a:schemeClr val="dk1"/>
              </a:solidFill>
              <a:latin typeface="+mn-lt"/>
              <a:ea typeface="+mn-ea"/>
              <a:cs typeface="+mn-cs"/>
            </a:rPr>
            <a:t>two relevant angles</a:t>
          </a:r>
          <a:r>
            <a:rPr lang="de-DE" sz="1100" b="0" i="0">
              <a:solidFill>
                <a:schemeClr val="dk1"/>
              </a:solidFill>
              <a:latin typeface="+mn-lt"/>
              <a:ea typeface="+mn-ea"/>
              <a:cs typeface="+mn-cs"/>
            </a:rPr>
            <a:t>. One is the angle between the orbital plane and the line of sight to Earth (often called </a:t>
          </a:r>
          <a:r>
            <a:rPr lang="de-DE" sz="1100" b="1" i="0">
              <a:solidFill>
                <a:schemeClr val="dk1"/>
              </a:solidFill>
              <a:latin typeface="+mn-lt"/>
              <a:ea typeface="+mn-ea"/>
              <a:cs typeface="+mn-cs"/>
            </a:rPr>
            <a:t>the inclination </a:t>
          </a:r>
          <a:r>
            <a:rPr lang="de-DE" sz="1100" b="1" i="0" u="none" strike="noStrike">
              <a:solidFill>
                <a:schemeClr val="dk1"/>
              </a:solidFill>
              <a:latin typeface="+mn-lt"/>
              <a:ea typeface="+mn-ea"/>
              <a:cs typeface="+mn-cs"/>
            </a:rPr>
            <a:t>i</a:t>
          </a:r>
          <a:r>
            <a:rPr lang="de-DE" sz="1100" b="0" i="0">
              <a:solidFill>
                <a:schemeClr val="dk1"/>
              </a:solidFill>
              <a:latin typeface="+mn-lt"/>
              <a:ea typeface="+mn-ea"/>
              <a:cs typeface="+mn-cs"/>
            </a:rPr>
            <a:t>). The other is the direction of the </a:t>
          </a:r>
          <a:r>
            <a:rPr lang="de-DE" sz="1100" b="1" i="0">
              <a:solidFill>
                <a:schemeClr val="dk1"/>
              </a:solidFill>
              <a:latin typeface="+mn-lt"/>
              <a:ea typeface="+mn-ea"/>
              <a:cs typeface="+mn-cs"/>
            </a:rPr>
            <a:t>orbital periapse </a:t>
          </a:r>
          <a:r>
            <a:rPr lang="de-DE" sz="1100" b="0" i="0">
              <a:solidFill>
                <a:schemeClr val="dk1"/>
              </a:solidFill>
              <a:latin typeface="+mn-lt"/>
              <a:ea typeface="+mn-ea"/>
              <a:cs typeface="+mn-cs"/>
            </a:rPr>
            <a:t>(usually measured as the angle in the orbital plane between the line of nodes and the periapse).</a:t>
          </a:r>
        </a:p>
        <a:p>
          <a:pPr fontAlgn="base"/>
          <a:r>
            <a:rPr lang="de-DE" sz="1100" b="0" i="0">
              <a:solidFill>
                <a:schemeClr val="dk1"/>
              </a:solidFill>
              <a:latin typeface="+mn-lt"/>
              <a:ea typeface="+mn-ea"/>
              <a:cs typeface="+mn-cs"/>
            </a:rPr>
            <a:t>In case of transit detections, </a:t>
          </a:r>
          <a:r>
            <a:rPr lang="de-DE" sz="1100" b="0" i="0" u="none" strike="noStrike">
              <a:solidFill>
                <a:schemeClr val="dk1"/>
              </a:solidFill>
              <a:latin typeface="+mn-lt"/>
              <a:ea typeface="+mn-ea"/>
              <a:cs typeface="+mn-cs"/>
            </a:rPr>
            <a:t>i∼90∘</a:t>
          </a:r>
          <a:r>
            <a:rPr lang="de-DE" sz="1100" b="0" i="0">
              <a:solidFill>
                <a:schemeClr val="dk1"/>
              </a:solidFill>
              <a:latin typeface="+mn-lt"/>
              <a:ea typeface="+mn-ea"/>
              <a:cs typeface="+mn-cs"/>
            </a:rPr>
            <a:t> (for otherwise, there will be no ecclipse/transit), but is usually unknown for radial-velocity detections. </a:t>
          </a:r>
        </a:p>
        <a:p>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7</xdr:row>
      <xdr:rowOff>495300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15</xdr:row>
      <xdr:rowOff>561975</xdr:rowOff>
    </xdr:to>
    <xdr:pic>
      <xdr:nvPicPr>
        <xdr:cNvPr id="5" name="Grafik 4"/>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323850</xdr:colOff>
      <xdr:row>35</xdr:row>
      <xdr:rowOff>66675</xdr:rowOff>
    </xdr:from>
    <xdr:to>
      <xdr:col>8</xdr:col>
      <xdr:colOff>503850</xdr:colOff>
      <xdr:row>36</xdr:row>
      <xdr:rowOff>56175</xdr:rowOff>
    </xdr:to>
    <xdr:sp macro="" textlink="">
      <xdr:nvSpPr>
        <xdr:cNvPr id="53" name="Ellipse 52"/>
        <xdr:cNvSpPr/>
      </xdr:nvSpPr>
      <xdr:spPr>
        <a:xfrm>
          <a:off x="5743575" y="664845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742950</xdr:colOff>
      <xdr:row>21</xdr:row>
      <xdr:rowOff>66675</xdr:rowOff>
    </xdr:from>
    <xdr:to>
      <xdr:col>8</xdr:col>
      <xdr:colOff>160950</xdr:colOff>
      <xdr:row>22</xdr:row>
      <xdr:rowOff>56175</xdr:rowOff>
    </xdr:to>
    <xdr:sp macro="" textlink="">
      <xdr:nvSpPr>
        <xdr:cNvPr id="54" name="Ellipse 53"/>
        <xdr:cNvSpPr/>
      </xdr:nvSpPr>
      <xdr:spPr>
        <a:xfrm>
          <a:off x="5400675" y="398145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761999</xdr:colOff>
      <xdr:row>4</xdr:row>
      <xdr:rowOff>0</xdr:rowOff>
    </xdr:from>
    <xdr:to>
      <xdr:col>4</xdr:col>
      <xdr:colOff>677999</xdr:colOff>
      <xdr:row>11</xdr:row>
      <xdr:rowOff>106500</xdr:rowOff>
    </xdr:to>
    <xdr:sp macro="" textlink="">
      <xdr:nvSpPr>
        <xdr:cNvPr id="2" name="Ellipse 1"/>
        <xdr:cNvSpPr/>
      </xdr:nvSpPr>
      <xdr:spPr>
        <a:xfrm>
          <a:off x="1523999" y="952500"/>
          <a:ext cx="1440000" cy="144000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30</xdr:col>
      <xdr:colOff>689310</xdr:colOff>
      <xdr:row>6</xdr:row>
      <xdr:rowOff>50132</xdr:rowOff>
    </xdr:from>
    <xdr:to>
      <xdr:col>32</xdr:col>
      <xdr:colOff>600296</xdr:colOff>
      <xdr:row>13</xdr:row>
      <xdr:rowOff>174178</xdr:rowOff>
    </xdr:to>
    <xdr:sp macro="" textlink="">
      <xdr:nvSpPr>
        <xdr:cNvPr id="4" name="Ellipse 3"/>
        <xdr:cNvSpPr/>
      </xdr:nvSpPr>
      <xdr:spPr>
        <a:xfrm>
          <a:off x="21606711" y="1090362"/>
          <a:ext cx="1439999" cy="144000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7</xdr:row>
      <xdr:rowOff>161925</xdr:rowOff>
    </xdr:from>
    <xdr:to>
      <xdr:col>9</xdr:col>
      <xdr:colOff>20775</xdr:colOff>
      <xdr:row>7</xdr:row>
      <xdr:rowOff>161925</xdr:rowOff>
    </xdr:to>
    <xdr:sp macro="" textlink="">
      <xdr:nvSpPr>
        <xdr:cNvPr id="9" name="Ellipse 8"/>
        <xdr:cNvSpPr/>
      </xdr:nvSpPr>
      <xdr:spPr>
        <a:xfrm>
          <a:off x="4676775" y="1685925"/>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30</xdr:col>
      <xdr:colOff>724401</xdr:colOff>
      <xdr:row>4</xdr:row>
      <xdr:rowOff>19051</xdr:rowOff>
    </xdr:from>
    <xdr:to>
      <xdr:col>31</xdr:col>
      <xdr:colOff>67894</xdr:colOff>
      <xdr:row>4</xdr:row>
      <xdr:rowOff>127051</xdr:rowOff>
    </xdr:to>
    <xdr:sp macro="" textlink="">
      <xdr:nvSpPr>
        <xdr:cNvPr id="10" name="Ellipse 9"/>
        <xdr:cNvSpPr/>
      </xdr:nvSpPr>
      <xdr:spPr>
        <a:xfrm>
          <a:off x="22982822" y="683294"/>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704849</xdr:colOff>
      <xdr:row>7</xdr:row>
      <xdr:rowOff>104775</xdr:rowOff>
    </xdr:from>
    <xdr:to>
      <xdr:col>9</xdr:col>
      <xdr:colOff>50849</xdr:colOff>
      <xdr:row>8</xdr:row>
      <xdr:rowOff>22275</xdr:rowOff>
    </xdr:to>
    <xdr:sp macro="" textlink="">
      <xdr:nvSpPr>
        <xdr:cNvPr id="19" name="Ellipse 18"/>
        <xdr:cNvSpPr/>
      </xdr:nvSpPr>
      <xdr:spPr>
        <a:xfrm>
          <a:off x="6038849" y="1628775"/>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619124</xdr:colOff>
      <xdr:row>7</xdr:row>
      <xdr:rowOff>104775</xdr:rowOff>
    </xdr:from>
    <xdr:to>
      <xdr:col>4</xdr:col>
      <xdr:colOff>727124</xdr:colOff>
      <xdr:row>8</xdr:row>
      <xdr:rowOff>22275</xdr:rowOff>
    </xdr:to>
    <xdr:sp macro="" textlink="">
      <xdr:nvSpPr>
        <xdr:cNvPr id="20" name="Ellipse 19"/>
        <xdr:cNvSpPr/>
      </xdr:nvSpPr>
      <xdr:spPr>
        <a:xfrm>
          <a:off x="2905124" y="1628775"/>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761999</xdr:colOff>
      <xdr:row>18</xdr:row>
      <xdr:rowOff>0</xdr:rowOff>
    </xdr:from>
    <xdr:to>
      <xdr:col>4</xdr:col>
      <xdr:colOff>677999</xdr:colOff>
      <xdr:row>25</xdr:row>
      <xdr:rowOff>106500</xdr:rowOff>
    </xdr:to>
    <xdr:sp macro="" textlink="">
      <xdr:nvSpPr>
        <xdr:cNvPr id="21" name="Ellipse 20"/>
        <xdr:cNvSpPr/>
      </xdr:nvSpPr>
      <xdr:spPr>
        <a:xfrm>
          <a:off x="1609724" y="676275"/>
          <a:ext cx="1440000" cy="144000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21</xdr:row>
      <xdr:rowOff>161925</xdr:rowOff>
    </xdr:from>
    <xdr:to>
      <xdr:col>9</xdr:col>
      <xdr:colOff>20775</xdr:colOff>
      <xdr:row>21</xdr:row>
      <xdr:rowOff>161925</xdr:rowOff>
    </xdr:to>
    <xdr:sp macro="" textlink="">
      <xdr:nvSpPr>
        <xdr:cNvPr id="22" name="Ellipse 21"/>
        <xdr:cNvSpPr/>
      </xdr:nvSpPr>
      <xdr:spPr>
        <a:xfrm>
          <a:off x="4762500" y="1409700"/>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19049</xdr:colOff>
      <xdr:row>21</xdr:row>
      <xdr:rowOff>104775</xdr:rowOff>
    </xdr:from>
    <xdr:to>
      <xdr:col>8</xdr:col>
      <xdr:colOff>127049</xdr:colOff>
      <xdr:row>22</xdr:row>
      <xdr:rowOff>22275</xdr:rowOff>
    </xdr:to>
    <xdr:sp macro="" textlink="">
      <xdr:nvSpPr>
        <xdr:cNvPr id="23" name="Ellipse 22"/>
        <xdr:cNvSpPr/>
      </xdr:nvSpPr>
      <xdr:spPr>
        <a:xfrm>
          <a:off x="5438774" y="401955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666749</xdr:colOff>
      <xdr:row>17</xdr:row>
      <xdr:rowOff>142875</xdr:rowOff>
    </xdr:from>
    <xdr:to>
      <xdr:col>4</xdr:col>
      <xdr:colOff>12749</xdr:colOff>
      <xdr:row>18</xdr:row>
      <xdr:rowOff>60375</xdr:rowOff>
    </xdr:to>
    <xdr:sp macro="" textlink="">
      <xdr:nvSpPr>
        <xdr:cNvPr id="24" name="Ellipse 23"/>
        <xdr:cNvSpPr/>
      </xdr:nvSpPr>
      <xdr:spPr>
        <a:xfrm>
          <a:off x="2276474" y="329565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457200</xdr:colOff>
      <xdr:row>33</xdr:row>
      <xdr:rowOff>66675</xdr:rowOff>
    </xdr:from>
    <xdr:to>
      <xdr:col>5</xdr:col>
      <xdr:colOff>135074</xdr:colOff>
      <xdr:row>38</xdr:row>
      <xdr:rowOff>19050</xdr:rowOff>
    </xdr:to>
    <xdr:sp macro="" textlink="">
      <xdr:nvSpPr>
        <xdr:cNvPr id="25" name="Ellipse 24"/>
        <xdr:cNvSpPr/>
      </xdr:nvSpPr>
      <xdr:spPr>
        <a:xfrm>
          <a:off x="542925" y="6267450"/>
          <a:ext cx="2725874" cy="904875"/>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35</xdr:row>
      <xdr:rowOff>161925</xdr:rowOff>
    </xdr:from>
    <xdr:to>
      <xdr:col>9</xdr:col>
      <xdr:colOff>20775</xdr:colOff>
      <xdr:row>35</xdr:row>
      <xdr:rowOff>161925</xdr:rowOff>
    </xdr:to>
    <xdr:sp macro="" textlink="">
      <xdr:nvSpPr>
        <xdr:cNvPr id="26" name="Ellipse 25"/>
        <xdr:cNvSpPr/>
      </xdr:nvSpPr>
      <xdr:spPr>
        <a:xfrm>
          <a:off x="4762500" y="4076700"/>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695324</xdr:colOff>
      <xdr:row>35</xdr:row>
      <xdr:rowOff>104775</xdr:rowOff>
    </xdr:from>
    <xdr:to>
      <xdr:col>9</xdr:col>
      <xdr:colOff>41324</xdr:colOff>
      <xdr:row>36</xdr:row>
      <xdr:rowOff>22275</xdr:rowOff>
    </xdr:to>
    <xdr:sp macro="" textlink="">
      <xdr:nvSpPr>
        <xdr:cNvPr id="27" name="Ellipse 26"/>
        <xdr:cNvSpPr/>
      </xdr:nvSpPr>
      <xdr:spPr>
        <a:xfrm>
          <a:off x="6115049" y="668655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76199</xdr:colOff>
      <xdr:row>35</xdr:row>
      <xdr:rowOff>85725</xdr:rowOff>
    </xdr:from>
    <xdr:to>
      <xdr:col>5</xdr:col>
      <xdr:colOff>184199</xdr:colOff>
      <xdr:row>36</xdr:row>
      <xdr:rowOff>3225</xdr:rowOff>
    </xdr:to>
    <xdr:sp macro="" textlink="">
      <xdr:nvSpPr>
        <xdr:cNvPr id="28" name="Ellipse 27"/>
        <xdr:cNvSpPr/>
      </xdr:nvSpPr>
      <xdr:spPr>
        <a:xfrm>
          <a:off x="3209924" y="666750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30</xdr:col>
      <xdr:colOff>689310</xdr:colOff>
      <xdr:row>1</xdr:row>
      <xdr:rowOff>175460</xdr:rowOff>
    </xdr:from>
    <xdr:to>
      <xdr:col>31</xdr:col>
      <xdr:colOff>104803</xdr:colOff>
      <xdr:row>2</xdr:row>
      <xdr:rowOff>167466</xdr:rowOff>
    </xdr:to>
    <xdr:sp macro="" textlink="">
      <xdr:nvSpPr>
        <xdr:cNvPr id="29" name="Ellipse 28"/>
        <xdr:cNvSpPr/>
      </xdr:nvSpPr>
      <xdr:spPr>
        <a:xfrm>
          <a:off x="22947731" y="275723"/>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638175</xdr:colOff>
      <xdr:row>7</xdr:row>
      <xdr:rowOff>57150</xdr:rowOff>
    </xdr:from>
    <xdr:to>
      <xdr:col>4</xdr:col>
      <xdr:colOff>56175</xdr:colOff>
      <xdr:row>8</xdr:row>
      <xdr:rowOff>46650</xdr:rowOff>
    </xdr:to>
    <xdr:sp macro="" textlink="">
      <xdr:nvSpPr>
        <xdr:cNvPr id="50" name="Ellipse 49"/>
        <xdr:cNvSpPr/>
      </xdr:nvSpPr>
      <xdr:spPr>
        <a:xfrm>
          <a:off x="2247900" y="130492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628650</xdr:colOff>
      <xdr:row>21</xdr:row>
      <xdr:rowOff>66675</xdr:rowOff>
    </xdr:from>
    <xdr:to>
      <xdr:col>4</xdr:col>
      <xdr:colOff>46650</xdr:colOff>
      <xdr:row>22</xdr:row>
      <xdr:rowOff>56175</xdr:rowOff>
    </xdr:to>
    <xdr:sp macro="" textlink="">
      <xdr:nvSpPr>
        <xdr:cNvPr id="51" name="Ellipse 50"/>
        <xdr:cNvSpPr/>
      </xdr:nvSpPr>
      <xdr:spPr>
        <a:xfrm>
          <a:off x="2238375" y="398145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247650</xdr:colOff>
      <xdr:row>35</xdr:row>
      <xdr:rowOff>57150</xdr:rowOff>
    </xdr:from>
    <xdr:to>
      <xdr:col>4</xdr:col>
      <xdr:colOff>427650</xdr:colOff>
      <xdr:row>36</xdr:row>
      <xdr:rowOff>46650</xdr:rowOff>
    </xdr:to>
    <xdr:sp macro="" textlink="">
      <xdr:nvSpPr>
        <xdr:cNvPr id="52" name="Ellipse 51"/>
        <xdr:cNvSpPr/>
      </xdr:nvSpPr>
      <xdr:spPr>
        <a:xfrm>
          <a:off x="2619375" y="663892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9525</xdr:colOff>
      <xdr:row>7</xdr:row>
      <xdr:rowOff>66675</xdr:rowOff>
    </xdr:from>
    <xdr:to>
      <xdr:col>8</xdr:col>
      <xdr:colOff>189525</xdr:colOff>
      <xdr:row>8</xdr:row>
      <xdr:rowOff>56175</xdr:rowOff>
    </xdr:to>
    <xdr:sp macro="" textlink="">
      <xdr:nvSpPr>
        <xdr:cNvPr id="55" name="Ellipse 54"/>
        <xdr:cNvSpPr/>
      </xdr:nvSpPr>
      <xdr:spPr>
        <a:xfrm>
          <a:off x="5429250" y="131445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323850</xdr:colOff>
      <xdr:row>49</xdr:row>
      <xdr:rowOff>66675</xdr:rowOff>
    </xdr:from>
    <xdr:to>
      <xdr:col>8</xdr:col>
      <xdr:colOff>503850</xdr:colOff>
      <xdr:row>50</xdr:row>
      <xdr:rowOff>56175</xdr:rowOff>
    </xdr:to>
    <xdr:sp macro="" textlink="">
      <xdr:nvSpPr>
        <xdr:cNvPr id="57" name="Ellipse 56"/>
        <xdr:cNvSpPr/>
      </xdr:nvSpPr>
      <xdr:spPr>
        <a:xfrm>
          <a:off x="5741194" y="6460331"/>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457200</xdr:colOff>
      <xdr:row>47</xdr:row>
      <xdr:rowOff>66675</xdr:rowOff>
    </xdr:from>
    <xdr:to>
      <xdr:col>5</xdr:col>
      <xdr:colOff>135074</xdr:colOff>
      <xdr:row>52</xdr:row>
      <xdr:rowOff>19050</xdr:rowOff>
    </xdr:to>
    <xdr:sp macro="" textlink="">
      <xdr:nvSpPr>
        <xdr:cNvPr id="58" name="Ellipse 57"/>
        <xdr:cNvSpPr/>
      </xdr:nvSpPr>
      <xdr:spPr>
        <a:xfrm>
          <a:off x="540544" y="6079331"/>
          <a:ext cx="2725874" cy="904875"/>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49</xdr:row>
      <xdr:rowOff>161925</xdr:rowOff>
    </xdr:from>
    <xdr:to>
      <xdr:col>9</xdr:col>
      <xdr:colOff>20775</xdr:colOff>
      <xdr:row>49</xdr:row>
      <xdr:rowOff>161925</xdr:rowOff>
    </xdr:to>
    <xdr:sp macro="" textlink="">
      <xdr:nvSpPr>
        <xdr:cNvPr id="59" name="Ellipse 58"/>
        <xdr:cNvSpPr/>
      </xdr:nvSpPr>
      <xdr:spPr>
        <a:xfrm>
          <a:off x="4760119" y="6555581"/>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695324</xdr:colOff>
      <xdr:row>49</xdr:row>
      <xdr:rowOff>104775</xdr:rowOff>
    </xdr:from>
    <xdr:to>
      <xdr:col>9</xdr:col>
      <xdr:colOff>41324</xdr:colOff>
      <xdr:row>50</xdr:row>
      <xdr:rowOff>22275</xdr:rowOff>
    </xdr:to>
    <xdr:sp macro="" textlink="">
      <xdr:nvSpPr>
        <xdr:cNvPr id="60" name="Ellipse 59"/>
        <xdr:cNvSpPr/>
      </xdr:nvSpPr>
      <xdr:spPr>
        <a:xfrm>
          <a:off x="6112668" y="6498431"/>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76199</xdr:colOff>
      <xdr:row>49</xdr:row>
      <xdr:rowOff>85725</xdr:rowOff>
    </xdr:from>
    <xdr:to>
      <xdr:col>5</xdr:col>
      <xdr:colOff>184199</xdr:colOff>
      <xdr:row>50</xdr:row>
      <xdr:rowOff>3225</xdr:rowOff>
    </xdr:to>
    <xdr:sp macro="" textlink="">
      <xdr:nvSpPr>
        <xdr:cNvPr id="61" name="Ellipse 60"/>
        <xdr:cNvSpPr/>
      </xdr:nvSpPr>
      <xdr:spPr>
        <a:xfrm>
          <a:off x="3207543" y="6479381"/>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247650</xdr:colOff>
      <xdr:row>49</xdr:row>
      <xdr:rowOff>57150</xdr:rowOff>
    </xdr:from>
    <xdr:to>
      <xdr:col>4</xdr:col>
      <xdr:colOff>427650</xdr:colOff>
      <xdr:row>50</xdr:row>
      <xdr:rowOff>46650</xdr:rowOff>
    </xdr:to>
    <xdr:sp macro="" textlink="">
      <xdr:nvSpPr>
        <xdr:cNvPr id="62" name="Ellipse 61"/>
        <xdr:cNvSpPr/>
      </xdr:nvSpPr>
      <xdr:spPr>
        <a:xfrm>
          <a:off x="2616994" y="6450806"/>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323850</xdr:colOff>
      <xdr:row>7</xdr:row>
      <xdr:rowOff>66675</xdr:rowOff>
    </xdr:from>
    <xdr:to>
      <xdr:col>18</xdr:col>
      <xdr:colOff>503850</xdr:colOff>
      <xdr:row>8</xdr:row>
      <xdr:rowOff>56175</xdr:rowOff>
    </xdr:to>
    <xdr:sp macro="" textlink="">
      <xdr:nvSpPr>
        <xdr:cNvPr id="63" name="Ellipse 62"/>
        <xdr:cNvSpPr/>
      </xdr:nvSpPr>
      <xdr:spPr>
        <a:xfrm>
          <a:off x="12743949" y="1294899"/>
          <a:ext cx="180000" cy="177493"/>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457200</xdr:colOff>
      <xdr:row>5</xdr:row>
      <xdr:rowOff>66675</xdr:rowOff>
    </xdr:from>
    <xdr:to>
      <xdr:col>15</xdr:col>
      <xdr:colOff>135074</xdr:colOff>
      <xdr:row>10</xdr:row>
      <xdr:rowOff>19050</xdr:rowOff>
    </xdr:to>
    <xdr:sp macro="" textlink="">
      <xdr:nvSpPr>
        <xdr:cNvPr id="64" name="Ellipse 63"/>
        <xdr:cNvSpPr/>
      </xdr:nvSpPr>
      <xdr:spPr>
        <a:xfrm>
          <a:off x="544930" y="8538912"/>
          <a:ext cx="2735901" cy="892342"/>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104775</xdr:colOff>
      <xdr:row>7</xdr:row>
      <xdr:rowOff>36594</xdr:rowOff>
    </xdr:from>
    <xdr:to>
      <xdr:col>19</xdr:col>
      <xdr:colOff>20775</xdr:colOff>
      <xdr:row>8</xdr:row>
      <xdr:rowOff>87728</xdr:rowOff>
    </xdr:to>
    <xdr:sp macro="" textlink="">
      <xdr:nvSpPr>
        <xdr:cNvPr id="65" name="Ellipse 64"/>
        <xdr:cNvSpPr/>
      </xdr:nvSpPr>
      <xdr:spPr>
        <a:xfrm>
          <a:off x="11760367" y="1264818"/>
          <a:ext cx="1445013" cy="2391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81213</xdr:colOff>
      <xdr:row>8</xdr:row>
      <xdr:rowOff>17045</xdr:rowOff>
    </xdr:from>
    <xdr:to>
      <xdr:col>18</xdr:col>
      <xdr:colOff>191719</xdr:colOff>
      <xdr:row>8</xdr:row>
      <xdr:rowOff>122538</xdr:rowOff>
    </xdr:to>
    <xdr:sp macro="" textlink="">
      <xdr:nvSpPr>
        <xdr:cNvPr id="66" name="Ellipse 65"/>
        <xdr:cNvSpPr/>
      </xdr:nvSpPr>
      <xdr:spPr>
        <a:xfrm>
          <a:off x="12501312" y="1433262"/>
          <a:ext cx="110506" cy="105493"/>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13</xdr:col>
      <xdr:colOff>201527</xdr:colOff>
      <xdr:row>9</xdr:row>
      <xdr:rowOff>160922</xdr:rowOff>
    </xdr:from>
    <xdr:to>
      <xdr:col>13</xdr:col>
      <xdr:colOff>309527</xdr:colOff>
      <xdr:row>10</xdr:row>
      <xdr:rowOff>78422</xdr:rowOff>
    </xdr:to>
    <xdr:sp macro="" textlink="">
      <xdr:nvSpPr>
        <xdr:cNvPr id="67" name="Ellipse 66"/>
        <xdr:cNvSpPr/>
      </xdr:nvSpPr>
      <xdr:spPr>
        <a:xfrm>
          <a:off x="8799093" y="1765133"/>
          <a:ext cx="108000" cy="105493"/>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247650</xdr:colOff>
      <xdr:row>7</xdr:row>
      <xdr:rowOff>57150</xdr:rowOff>
    </xdr:from>
    <xdr:to>
      <xdr:col>14</xdr:col>
      <xdr:colOff>427650</xdr:colOff>
      <xdr:row>8</xdr:row>
      <xdr:rowOff>46650</xdr:rowOff>
    </xdr:to>
    <xdr:sp macro="" textlink="">
      <xdr:nvSpPr>
        <xdr:cNvPr id="68" name="Ellipse 67"/>
        <xdr:cNvSpPr/>
      </xdr:nvSpPr>
      <xdr:spPr>
        <a:xfrm>
          <a:off x="2628900" y="8905374"/>
          <a:ext cx="180000" cy="177493"/>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323850</xdr:colOff>
      <xdr:row>7</xdr:row>
      <xdr:rowOff>66675</xdr:rowOff>
    </xdr:from>
    <xdr:to>
      <xdr:col>28</xdr:col>
      <xdr:colOff>503850</xdr:colOff>
      <xdr:row>8</xdr:row>
      <xdr:rowOff>56175</xdr:rowOff>
    </xdr:to>
    <xdr:sp macro="" textlink="">
      <xdr:nvSpPr>
        <xdr:cNvPr id="69" name="Ellipse 68"/>
        <xdr:cNvSpPr/>
      </xdr:nvSpPr>
      <xdr:spPr>
        <a:xfrm>
          <a:off x="12743949" y="1294899"/>
          <a:ext cx="180000" cy="177493"/>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457200</xdr:colOff>
      <xdr:row>5</xdr:row>
      <xdr:rowOff>66675</xdr:rowOff>
    </xdr:from>
    <xdr:to>
      <xdr:col>25</xdr:col>
      <xdr:colOff>135074</xdr:colOff>
      <xdr:row>10</xdr:row>
      <xdr:rowOff>19050</xdr:rowOff>
    </xdr:to>
    <xdr:sp macro="" textlink="">
      <xdr:nvSpPr>
        <xdr:cNvPr id="70" name="Ellipse 69"/>
        <xdr:cNvSpPr/>
      </xdr:nvSpPr>
      <xdr:spPr>
        <a:xfrm>
          <a:off x="7525753" y="918912"/>
          <a:ext cx="2735900" cy="892342"/>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104775</xdr:colOff>
      <xdr:row>7</xdr:row>
      <xdr:rowOff>161925</xdr:rowOff>
    </xdr:from>
    <xdr:to>
      <xdr:col>29</xdr:col>
      <xdr:colOff>20775</xdr:colOff>
      <xdr:row>7</xdr:row>
      <xdr:rowOff>161925</xdr:rowOff>
    </xdr:to>
    <xdr:sp macro="" textlink="">
      <xdr:nvSpPr>
        <xdr:cNvPr id="71" name="Ellipse 70"/>
        <xdr:cNvSpPr/>
      </xdr:nvSpPr>
      <xdr:spPr>
        <a:xfrm>
          <a:off x="11760367" y="1390149"/>
          <a:ext cx="1445013"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695324</xdr:colOff>
      <xdr:row>7</xdr:row>
      <xdr:rowOff>104775</xdr:rowOff>
    </xdr:from>
    <xdr:to>
      <xdr:col>29</xdr:col>
      <xdr:colOff>41324</xdr:colOff>
      <xdr:row>8</xdr:row>
      <xdr:rowOff>22275</xdr:rowOff>
    </xdr:to>
    <xdr:sp macro="" textlink="">
      <xdr:nvSpPr>
        <xdr:cNvPr id="72" name="Ellipse 71"/>
        <xdr:cNvSpPr/>
      </xdr:nvSpPr>
      <xdr:spPr>
        <a:xfrm>
          <a:off x="13115423" y="1332999"/>
          <a:ext cx="110506" cy="105493"/>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76199</xdr:colOff>
      <xdr:row>7</xdr:row>
      <xdr:rowOff>85725</xdr:rowOff>
    </xdr:from>
    <xdr:to>
      <xdr:col>25</xdr:col>
      <xdr:colOff>184199</xdr:colOff>
      <xdr:row>8</xdr:row>
      <xdr:rowOff>3225</xdr:rowOff>
    </xdr:to>
    <xdr:sp macro="" textlink="">
      <xdr:nvSpPr>
        <xdr:cNvPr id="73" name="Ellipse 72"/>
        <xdr:cNvSpPr/>
      </xdr:nvSpPr>
      <xdr:spPr>
        <a:xfrm>
          <a:off x="10202778" y="1313949"/>
          <a:ext cx="108000" cy="105493"/>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24</xdr:col>
      <xdr:colOff>247650</xdr:colOff>
      <xdr:row>7</xdr:row>
      <xdr:rowOff>57150</xdr:rowOff>
    </xdr:from>
    <xdr:to>
      <xdr:col>24</xdr:col>
      <xdr:colOff>427650</xdr:colOff>
      <xdr:row>8</xdr:row>
      <xdr:rowOff>46650</xdr:rowOff>
    </xdr:to>
    <xdr:sp macro="" textlink="">
      <xdr:nvSpPr>
        <xdr:cNvPr id="74" name="Ellipse 73"/>
        <xdr:cNvSpPr/>
      </xdr:nvSpPr>
      <xdr:spPr>
        <a:xfrm>
          <a:off x="9609722" y="1285374"/>
          <a:ext cx="180000" cy="177493"/>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met.rdg.ac.uk/~ross/Astronomy/Planets.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paulanthonywilson.com/exoplanets/exoplanet-detection-techniques/the-exoplanet-transit-method/" TargetMode="Externa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B9:K26"/>
  <sheetViews>
    <sheetView workbookViewId="0"/>
  </sheetViews>
  <sheetFormatPr baseColWidth="10" defaultRowHeight="15"/>
  <cols>
    <col min="2" max="2" width="14.140625" customWidth="1"/>
    <col min="7" max="7" width="16.85546875" bestFit="1" customWidth="1"/>
    <col min="8" max="8" width="18.140625" customWidth="1"/>
    <col min="10" max="10" width="14.85546875" bestFit="1" customWidth="1"/>
    <col min="11" max="11" width="16" customWidth="1"/>
  </cols>
  <sheetData>
    <row r="9" spans="2:11">
      <c r="G9" t="s">
        <v>4</v>
      </c>
      <c r="H9">
        <f>4*PI()^2</f>
        <v>39.478417604357432</v>
      </c>
      <c r="J9" t="s">
        <v>4</v>
      </c>
      <c r="K9">
        <f>4*PI()^2</f>
        <v>39.478417604357432</v>
      </c>
    </row>
    <row r="10" spans="2:11">
      <c r="G10" t="s">
        <v>5</v>
      </c>
      <c r="H10" s="5">
        <v>149597870000</v>
      </c>
      <c r="J10" t="s">
        <v>5</v>
      </c>
      <c r="K10" s="4">
        <v>149597870000</v>
      </c>
    </row>
    <row r="11" spans="2:11">
      <c r="G11" t="s">
        <v>6</v>
      </c>
      <c r="H11" s="5">
        <f>H10^3</f>
        <v>3.3479289288137507E+33</v>
      </c>
      <c r="J11" t="s">
        <v>6</v>
      </c>
      <c r="K11" s="4">
        <f>K10^3</f>
        <v>3.3479289288137507E+33</v>
      </c>
    </row>
    <row r="12" spans="2:11">
      <c r="B12" s="1">
        <v>12756270</v>
      </c>
      <c r="G12" t="s">
        <v>7</v>
      </c>
      <c r="H12" s="5">
        <v>6.6740800000000003E-11</v>
      </c>
      <c r="J12" t="s">
        <v>7</v>
      </c>
      <c r="K12" s="4">
        <v>6.6740800000000003E-11</v>
      </c>
    </row>
    <row r="13" spans="2:11">
      <c r="B13" s="2">
        <v>6378135</v>
      </c>
      <c r="G13" t="s">
        <v>9</v>
      </c>
      <c r="H13" s="5">
        <v>1.9884E+30</v>
      </c>
      <c r="J13" t="s">
        <v>9</v>
      </c>
      <c r="K13" s="4">
        <v>1.9884E+30</v>
      </c>
    </row>
    <row r="14" spans="2:11">
      <c r="B14" s="2"/>
      <c r="G14" t="s">
        <v>10</v>
      </c>
      <c r="H14" s="5">
        <v>5.9720000000000003E+24</v>
      </c>
      <c r="J14" t="s">
        <v>10</v>
      </c>
      <c r="K14" s="4">
        <v>5.9720000000000003E+24</v>
      </c>
    </row>
    <row r="15" spans="2:11">
      <c r="B15" s="2"/>
      <c r="G15" t="s">
        <v>8</v>
      </c>
      <c r="H15" s="5">
        <f>H13+H14</f>
        <v>1.988405972E+30</v>
      </c>
      <c r="J15" t="s">
        <v>8</v>
      </c>
      <c r="K15" s="4">
        <f>K13+K14</f>
        <v>1.988405972E+30</v>
      </c>
    </row>
    <row r="16" spans="2:11">
      <c r="B16" s="2"/>
      <c r="G16" t="s">
        <v>11</v>
      </c>
      <c r="H16">
        <f>3600*24</f>
        <v>86400</v>
      </c>
      <c r="J16" t="s">
        <v>11</v>
      </c>
      <c r="K16">
        <f>3600*24</f>
        <v>86400</v>
      </c>
    </row>
    <row r="17" spans="2:11">
      <c r="B17" s="2"/>
      <c r="G17" t="s">
        <v>12</v>
      </c>
      <c r="H17">
        <f>SQRT(H9*H11/(H12*H15))</f>
        <v>31558746.865251575</v>
      </c>
      <c r="J17" t="s">
        <v>12</v>
      </c>
      <c r="K17">
        <f>SQRT(K9*K11/(K12*K15))</f>
        <v>31558746.865251575</v>
      </c>
    </row>
    <row r="18" spans="2:11">
      <c r="B18" s="2">
        <v>50000</v>
      </c>
      <c r="C18" t="s">
        <v>0</v>
      </c>
      <c r="G18" t="s">
        <v>13</v>
      </c>
      <c r="H18">
        <f>H17/3600/24</f>
        <v>365.26327390337474</v>
      </c>
      <c r="J18" t="s">
        <v>13</v>
      </c>
      <c r="K18">
        <f>K17/3600/24</f>
        <v>365.26327390337474</v>
      </c>
    </row>
    <row r="19" spans="2:11">
      <c r="B19" s="2">
        <v>30</v>
      </c>
      <c r="C19" t="s">
        <v>1</v>
      </c>
    </row>
    <row r="20" spans="2:11">
      <c r="B20" s="2">
        <f>B18*B19</f>
        <v>1500000</v>
      </c>
      <c r="C20" t="s">
        <v>2</v>
      </c>
    </row>
    <row r="21" spans="2:11">
      <c r="B21" s="3">
        <f>B20/3600/24</f>
        <v>17.361111111111111</v>
      </c>
      <c r="C21" t="s">
        <v>3</v>
      </c>
      <c r="G21" t="s">
        <v>17</v>
      </c>
      <c r="H21" s="4">
        <f>2*PI()*H10</f>
        <v>939951138769.36182</v>
      </c>
      <c r="J21" t="s">
        <v>14</v>
      </c>
      <c r="K21" s="4">
        <f>2*PI()*K10</f>
        <v>939951138769.36182</v>
      </c>
    </row>
    <row r="22" spans="2:11">
      <c r="B22" s="2"/>
      <c r="G22" t="s">
        <v>16</v>
      </c>
      <c r="H22" s="5">
        <f>H21/H17</f>
        <v>29784.171810836851</v>
      </c>
      <c r="J22" t="s">
        <v>15</v>
      </c>
      <c r="K22" s="5">
        <f>K21/K17</f>
        <v>29784.171810836851</v>
      </c>
    </row>
    <row r="23" spans="2:11">
      <c r="B23" s="2"/>
    </row>
    <row r="24" spans="2:11">
      <c r="B24" s="2"/>
      <c r="G24" t="s">
        <v>19</v>
      </c>
      <c r="H24" s="5">
        <f>SQRT(H12*H15/H10)</f>
        <v>29784.171810836851</v>
      </c>
      <c r="I24" s="4"/>
    </row>
    <row r="25" spans="2:11">
      <c r="B25" s="2"/>
      <c r="G25" t="s">
        <v>18</v>
      </c>
      <c r="H25" s="5">
        <f>((H12*H15*H17*H17)/(4*PI()*PI()))^(1/3)</f>
        <v>149597869999.99948</v>
      </c>
    </row>
    <row r="26" spans="2:11">
      <c r="B26" s="2"/>
      <c r="G26" t="s">
        <v>20</v>
      </c>
      <c r="H26" s="5">
        <f>(H12*H15)/(H22*H22)</f>
        <v>149597870000</v>
      </c>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dimension ref="B2:M8"/>
  <sheetViews>
    <sheetView showGridLines="0" workbookViewId="0"/>
  </sheetViews>
  <sheetFormatPr baseColWidth="10" defaultRowHeight="15"/>
  <cols>
    <col min="1" max="1" width="2" style="50" customWidth="1"/>
    <col min="2" max="2" width="12.7109375" style="50" bestFit="1" customWidth="1"/>
    <col min="3" max="6" width="11.42578125" style="50"/>
    <col min="7" max="7" width="13.85546875" style="50" bestFit="1" customWidth="1"/>
    <col min="8" max="12" width="11.42578125" style="50"/>
    <col min="13" max="13" width="53.7109375" style="50" bestFit="1" customWidth="1"/>
    <col min="14" max="16384" width="11.42578125" style="50"/>
  </cols>
  <sheetData>
    <row r="2" spans="2:13">
      <c r="B2" s="44" t="s">
        <v>225</v>
      </c>
      <c r="C2" s="45"/>
      <c r="D2" s="45"/>
      <c r="E2" s="45"/>
      <c r="F2" s="45"/>
      <c r="G2" s="46"/>
      <c r="H2" s="47" t="s">
        <v>226</v>
      </c>
      <c r="I2" s="48"/>
      <c r="J2" s="48"/>
      <c r="K2" s="48"/>
      <c r="L2" s="49"/>
      <c r="M2" s="34" t="s">
        <v>164</v>
      </c>
    </row>
    <row r="3" spans="2:13">
      <c r="B3" s="43" t="s">
        <v>47</v>
      </c>
      <c r="C3" s="51" t="s">
        <v>45</v>
      </c>
      <c r="D3" s="51" t="s">
        <v>46</v>
      </c>
      <c r="E3" s="51" t="s">
        <v>115</v>
      </c>
      <c r="F3" s="51" t="s">
        <v>117</v>
      </c>
      <c r="G3" s="51" t="s">
        <v>230</v>
      </c>
      <c r="H3" s="52" t="s">
        <v>140</v>
      </c>
      <c r="I3" s="52" t="s">
        <v>114</v>
      </c>
      <c r="J3" s="52"/>
      <c r="K3" s="52"/>
      <c r="L3" s="52"/>
      <c r="M3" s="53" t="s">
        <v>113</v>
      </c>
    </row>
    <row r="4" spans="2:13">
      <c r="B4" s="54" t="s">
        <v>229</v>
      </c>
      <c r="C4" s="54" t="s">
        <v>229</v>
      </c>
      <c r="D4" s="54" t="s">
        <v>229</v>
      </c>
      <c r="E4" s="54" t="s">
        <v>229</v>
      </c>
      <c r="F4" s="54" t="s">
        <v>227</v>
      </c>
      <c r="G4" s="55" t="s">
        <v>231</v>
      </c>
      <c r="H4" s="54" t="s">
        <v>229</v>
      </c>
      <c r="I4" s="54" t="s">
        <v>229</v>
      </c>
      <c r="J4" s="54"/>
      <c r="K4" s="54"/>
      <c r="L4" s="54"/>
      <c r="M4" s="54"/>
    </row>
    <row r="5" spans="2:13">
      <c r="B5" s="54"/>
      <c r="C5" s="54"/>
      <c r="D5" s="54"/>
      <c r="E5" s="54"/>
      <c r="F5" s="54"/>
      <c r="G5" s="54"/>
      <c r="H5" s="54"/>
      <c r="I5" s="54"/>
      <c r="J5" s="54"/>
      <c r="K5" s="54"/>
      <c r="L5" s="54"/>
      <c r="M5" s="54"/>
    </row>
    <row r="6" spans="2:13">
      <c r="B6" s="54"/>
      <c r="C6" s="54"/>
      <c r="D6" s="54"/>
      <c r="E6" s="54"/>
      <c r="F6" s="54"/>
      <c r="G6" s="54"/>
      <c r="H6" s="54"/>
      <c r="I6" s="54"/>
      <c r="J6" s="54"/>
      <c r="K6" s="54"/>
      <c r="L6" s="54"/>
      <c r="M6" s="54"/>
    </row>
    <row r="7" spans="2:13">
      <c r="B7" s="54"/>
      <c r="C7" s="54"/>
      <c r="D7" s="54"/>
      <c r="E7" s="54"/>
      <c r="F7" s="54"/>
      <c r="G7" s="54"/>
      <c r="H7" s="54"/>
      <c r="I7" s="54"/>
      <c r="J7" s="54"/>
      <c r="K7" s="54"/>
      <c r="L7" s="54"/>
      <c r="M7" s="54"/>
    </row>
    <row r="8" spans="2:13">
      <c r="B8" s="54"/>
      <c r="C8" s="54"/>
      <c r="D8" s="54"/>
      <c r="E8" s="54"/>
      <c r="F8" s="54"/>
      <c r="G8" s="54"/>
      <c r="H8" s="54"/>
      <c r="I8" s="54"/>
      <c r="J8" s="54"/>
      <c r="K8" s="54"/>
      <c r="L8" s="54"/>
      <c r="M8" s="54"/>
    </row>
  </sheetData>
  <hyperlinks>
    <hyperlink ref="M3" r:id="rId1"/>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dimension ref="A1:C6"/>
  <sheetViews>
    <sheetView workbookViewId="0"/>
  </sheetViews>
  <sheetFormatPr baseColWidth="10" defaultRowHeight="15"/>
  <cols>
    <col min="1" max="2" width="44.5703125" customWidth="1"/>
    <col min="3" max="3" width="51.28515625" bestFit="1" customWidth="1"/>
  </cols>
  <sheetData>
    <row r="1" spans="1:3">
      <c r="A1" s="60" t="s">
        <v>241</v>
      </c>
      <c r="B1" s="60" t="s">
        <v>242</v>
      </c>
      <c r="C1" s="60" t="s">
        <v>243</v>
      </c>
    </row>
    <row r="2" spans="1:3" ht="18">
      <c r="A2" s="13" t="s">
        <v>250</v>
      </c>
      <c r="B2" s="37" t="s">
        <v>249</v>
      </c>
      <c r="C2" s="37" t="s">
        <v>248</v>
      </c>
    </row>
    <row r="3" spans="1:3">
      <c r="A3" s="13" t="s">
        <v>236</v>
      </c>
      <c r="B3" s="13" t="s">
        <v>244</v>
      </c>
      <c r="C3" s="13" t="s">
        <v>234</v>
      </c>
    </row>
    <row r="4" spans="1:3">
      <c r="A4" s="13" t="s">
        <v>235</v>
      </c>
      <c r="B4" s="13"/>
      <c r="C4" s="13" t="s">
        <v>237</v>
      </c>
    </row>
    <row r="5" spans="1:3">
      <c r="A5" s="13" t="s">
        <v>238</v>
      </c>
      <c r="B5" s="13" t="s">
        <v>240</v>
      </c>
      <c r="C5" s="13" t="s">
        <v>239</v>
      </c>
    </row>
    <row r="6" spans="1:3">
      <c r="A6" s="13" t="s">
        <v>245</v>
      </c>
      <c r="B6" s="13" t="s">
        <v>246</v>
      </c>
      <c r="C6" s="13" t="s">
        <v>247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3:O51"/>
  <sheetViews>
    <sheetView showGridLines="0" zoomScaleNormal="100" workbookViewId="0"/>
  </sheetViews>
  <sheetFormatPr baseColWidth="10" defaultRowHeight="15"/>
  <cols>
    <col min="12" max="12" width="19.7109375" customWidth="1"/>
  </cols>
  <sheetData>
    <row r="3" spans="1:12">
      <c r="K3" s="18"/>
    </row>
    <row r="4" spans="1:12">
      <c r="K4" s="18"/>
    </row>
    <row r="5" spans="1:12">
      <c r="K5" s="18"/>
    </row>
    <row r="6" spans="1:12">
      <c r="L6" s="7"/>
    </row>
    <row r="7" spans="1:12">
      <c r="L7" s="8"/>
    </row>
    <row r="8" spans="1:12">
      <c r="L8" s="9"/>
    </row>
    <row r="13" spans="1:12">
      <c r="A13" s="13" t="s">
        <v>5</v>
      </c>
      <c r="B13" s="13">
        <v>1</v>
      </c>
    </row>
    <row r="14" spans="1:12">
      <c r="A14" s="13" t="s">
        <v>22</v>
      </c>
      <c r="B14" s="14">
        <v>0.9</v>
      </c>
      <c r="I14" s="6"/>
    </row>
    <row r="15" spans="1:12">
      <c r="A15" s="13" t="s">
        <v>21</v>
      </c>
      <c r="B15" s="13">
        <f>2*B13*B14</f>
        <v>1.8</v>
      </c>
      <c r="I15" s="6"/>
    </row>
    <row r="16" spans="1:12">
      <c r="A16" s="13" t="s">
        <v>23</v>
      </c>
      <c r="B16" s="13">
        <f>2*ACOS(1-B15/B13)</f>
        <v>4.9961830895930177</v>
      </c>
      <c r="I16" s="6"/>
    </row>
    <row r="17" spans="1:9">
      <c r="A17" s="13" t="s">
        <v>24</v>
      </c>
      <c r="B17" s="13">
        <f>B13*B13*(B16-SIN(B16))/2</f>
        <v>2.9780915447965088</v>
      </c>
      <c r="I17" s="6"/>
    </row>
    <row r="18" spans="1:9">
      <c r="A18" s="13" t="s">
        <v>25</v>
      </c>
      <c r="B18" s="15">
        <f>B17/(PI()*B13*B13)</f>
        <v>0.94795598066908615</v>
      </c>
      <c r="I18" s="6"/>
    </row>
    <row r="19" spans="1:9">
      <c r="I19" s="6"/>
    </row>
    <row r="20" spans="1:9">
      <c r="I20" s="6"/>
    </row>
    <row r="21" spans="1:9">
      <c r="I21" s="6"/>
    </row>
    <row r="22" spans="1:9">
      <c r="A22" s="16" t="s">
        <v>30</v>
      </c>
      <c r="I22" s="6"/>
    </row>
    <row r="23" spans="1:9">
      <c r="I23" s="6"/>
    </row>
    <row r="24" spans="1:9">
      <c r="I24" s="6"/>
    </row>
    <row r="25" spans="1:9">
      <c r="I25" s="6"/>
    </row>
    <row r="26" spans="1:9">
      <c r="I26" s="6"/>
    </row>
    <row r="27" spans="1:9">
      <c r="I27" s="6"/>
    </row>
    <row r="28" spans="1:9">
      <c r="I28" s="6"/>
    </row>
    <row r="29" spans="1:9">
      <c r="I29" s="6"/>
    </row>
    <row r="30" spans="1:9">
      <c r="I30" s="6"/>
    </row>
    <row r="31" spans="1:9">
      <c r="I31" s="6"/>
    </row>
    <row r="32" spans="1:9">
      <c r="I32" s="6"/>
    </row>
    <row r="33" spans="1:9">
      <c r="I33" s="6"/>
    </row>
    <row r="34" spans="1:9">
      <c r="A34" s="16" t="s">
        <v>31</v>
      </c>
      <c r="I34" s="6"/>
    </row>
    <row r="35" spans="1:9">
      <c r="I35" s="6"/>
    </row>
    <row r="36" spans="1:9">
      <c r="I36" s="6"/>
    </row>
    <row r="37" spans="1:9">
      <c r="I37" s="6"/>
    </row>
    <row r="38" spans="1:9">
      <c r="I38" s="6"/>
    </row>
    <row r="39" spans="1:9">
      <c r="I39" s="6"/>
    </row>
    <row r="40" spans="1:9">
      <c r="I40" s="6"/>
    </row>
    <row r="45" spans="1:9" ht="18">
      <c r="G45" s="26" t="s">
        <v>93</v>
      </c>
      <c r="H45" s="23" t="s">
        <v>90</v>
      </c>
    </row>
    <row r="46" spans="1:9" ht="18">
      <c r="G46" s="26" t="s">
        <v>94</v>
      </c>
      <c r="H46" s="23" t="s">
        <v>89</v>
      </c>
    </row>
    <row r="47" spans="1:9">
      <c r="G47" s="26" t="s">
        <v>92</v>
      </c>
      <c r="H47" s="23" t="s">
        <v>91</v>
      </c>
    </row>
    <row r="49" spans="15:15">
      <c r="O49" s="18"/>
    </row>
    <row r="50" spans="15:15">
      <c r="O50" s="20"/>
    </row>
    <row r="51" spans="15:15">
      <c r="O51" s="19"/>
    </row>
  </sheetData>
  <hyperlinks>
    <hyperlink ref="A22" r:id="rId1"/>
    <hyperlink ref="A34" r:id="rId2" location="Schnittpunkte_zweier_Kreise"/>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dimension ref="A1:A34"/>
  <sheetViews>
    <sheetView workbookViewId="0"/>
  </sheetViews>
  <sheetFormatPr baseColWidth="10" defaultRowHeight="15"/>
  <sheetData>
    <row r="1" spans="1:1" ht="15.75">
      <c r="A1" s="30" t="s">
        <v>102</v>
      </c>
    </row>
    <row r="2" spans="1:1">
      <c r="A2" s="17" t="s">
        <v>32</v>
      </c>
    </row>
    <row r="34" spans="1:1">
      <c r="A34" s="17" t="s">
        <v>82</v>
      </c>
    </row>
  </sheetData>
  <hyperlinks>
    <hyperlink ref="A2" r:id="rId1" location="Mitte-Rand-Verdunkelung"/>
    <hyperlink ref="A34" r:id="rId2"/>
  </hyperlinks>
  <pageMargins left="0.7" right="0.7" top="0.78740157499999996" bottom="0.78740157499999996" header="0.3" footer="0.3"/>
  <drawing r:id="rId3"/>
</worksheet>
</file>

<file path=xl/worksheets/sheet4.xml><?xml version="1.0" encoding="utf-8"?>
<worksheet xmlns="http://schemas.openxmlformats.org/spreadsheetml/2006/main" xmlns:r="http://schemas.openxmlformats.org/officeDocument/2006/relationships">
  <dimension ref="A2:D4"/>
  <sheetViews>
    <sheetView workbookViewId="0">
      <selection activeCell="A4" sqref="A4"/>
    </sheetView>
  </sheetViews>
  <sheetFormatPr baseColWidth="10" defaultRowHeight="15"/>
  <cols>
    <col min="1" max="1" width="14.7109375" bestFit="1" customWidth="1"/>
  </cols>
  <sheetData>
    <row r="2" spans="1:4">
      <c r="A2" t="s">
        <v>29</v>
      </c>
      <c r="B2" s="11" t="s">
        <v>26</v>
      </c>
      <c r="C2" s="11" t="s">
        <v>27</v>
      </c>
      <c r="D2" s="11" t="s">
        <v>28</v>
      </c>
    </row>
    <row r="3" spans="1:4">
      <c r="A3">
        <v>0</v>
      </c>
      <c r="B3" s="12">
        <v>88820</v>
      </c>
      <c r="C3">
        <v>0</v>
      </c>
      <c r="D3">
        <f>SQRT(B3^2+C3^2)</f>
        <v>88820</v>
      </c>
    </row>
    <row r="4" spans="1:4">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dimension ref="A1:D63"/>
  <sheetViews>
    <sheetView workbookViewId="0">
      <selection activeCell="A18" sqref="A18"/>
    </sheetView>
  </sheetViews>
  <sheetFormatPr baseColWidth="10" defaultRowHeight="15"/>
  <cols>
    <col min="1" max="1" width="11.42578125" style="42" customWidth="1"/>
    <col min="2" max="2" width="11.42578125" style="42"/>
    <col min="3" max="3" width="31.85546875" style="42" bestFit="1" customWidth="1"/>
    <col min="4" max="4" width="46.28515625" style="42" bestFit="1" customWidth="1"/>
    <col min="5" max="16384" width="11.42578125" style="42"/>
  </cols>
  <sheetData>
    <row r="1" spans="1:4">
      <c r="A1" s="61"/>
      <c r="B1" s="68" t="s">
        <v>104</v>
      </c>
      <c r="C1" s="68"/>
      <c r="D1" s="69"/>
    </row>
    <row r="2" spans="1:4">
      <c r="A2" s="62" t="s">
        <v>47</v>
      </c>
      <c r="B2" s="63" t="s">
        <v>169</v>
      </c>
      <c r="C2" s="70" t="s">
        <v>251</v>
      </c>
      <c r="D2" s="64" t="str">
        <f t="shared" ref="D2:D7" si="0">A2&amp;" = "&amp;B2&amp;"  # "&amp;C2</f>
        <v>a = 0.38709893  # [au] semi-major axis</v>
      </c>
    </row>
    <row r="3" spans="1:4">
      <c r="A3" s="62" t="s">
        <v>45</v>
      </c>
      <c r="B3" s="63" t="s">
        <v>170</v>
      </c>
      <c r="C3" s="70" t="s">
        <v>252</v>
      </c>
      <c r="D3" s="64" t="str">
        <f t="shared" si="0"/>
        <v>e = 0.20563069  # [1] eccentricity</v>
      </c>
    </row>
    <row r="4" spans="1:4">
      <c r="A4" s="62" t="s">
        <v>46</v>
      </c>
      <c r="B4" s="63" t="s">
        <v>182</v>
      </c>
      <c r="C4" s="70" t="s">
        <v>253</v>
      </c>
      <c r="D4" s="64" t="str">
        <f t="shared" si="0"/>
        <v>i = 7.00487  # [deg] inclination</v>
      </c>
    </row>
    <row r="5" spans="1:4">
      <c r="A5" s="62" t="s">
        <v>115</v>
      </c>
      <c r="B5" s="63" t="s">
        <v>183</v>
      </c>
      <c r="C5" s="70" t="s">
        <v>254</v>
      </c>
      <c r="D5" s="64" t="str">
        <f t="shared" si="0"/>
        <v>Ω = 48.33167  # [deg] longitude of ascending node</v>
      </c>
    </row>
    <row r="6" spans="1:4">
      <c r="A6" s="62" t="s">
        <v>140</v>
      </c>
      <c r="B6" s="63" t="s">
        <v>184</v>
      </c>
      <c r="C6" s="70" t="s">
        <v>255</v>
      </c>
      <c r="D6" s="64" t="str">
        <f t="shared" si="0"/>
        <v>ϖ = 77.45645  # [deg] longitude of periapsis</v>
      </c>
    </row>
    <row r="7" spans="1:4" ht="15.75" thickBot="1">
      <c r="A7" s="65" t="s">
        <v>114</v>
      </c>
      <c r="B7" s="66" t="s">
        <v>185</v>
      </c>
      <c r="C7" s="71" t="s">
        <v>256</v>
      </c>
      <c r="D7" s="67" t="str">
        <f t="shared" si="0"/>
        <v>L = 252.25084  # [deg] mean longitude</v>
      </c>
    </row>
    <row r="8" spans="1:4">
      <c r="A8" s="61"/>
      <c r="B8" s="68" t="s">
        <v>105</v>
      </c>
      <c r="C8" s="68"/>
      <c r="D8" s="69"/>
    </row>
    <row r="9" spans="1:4">
      <c r="A9" s="62" t="s">
        <v>47</v>
      </c>
      <c r="B9" s="63" t="s">
        <v>171</v>
      </c>
      <c r="C9" s="70" t="s">
        <v>251</v>
      </c>
      <c r="D9" s="64" t="str">
        <f t="shared" ref="D9:D14" si="1">A9&amp;" = "&amp;B9&amp;"  # "&amp;C9</f>
        <v>a = 0.72333199  # [au] semi-major axis</v>
      </c>
    </row>
    <row r="10" spans="1:4">
      <c r="A10" s="62" t="s">
        <v>45</v>
      </c>
      <c r="B10" s="63" t="s">
        <v>172</v>
      </c>
      <c r="C10" s="70" t="s">
        <v>252</v>
      </c>
      <c r="D10" s="64" t="str">
        <f t="shared" si="1"/>
        <v>e = 0.00677323  # [1] eccentricity</v>
      </c>
    </row>
    <row r="11" spans="1:4">
      <c r="A11" s="62" t="s">
        <v>46</v>
      </c>
      <c r="B11" s="63" t="s">
        <v>186</v>
      </c>
      <c r="C11" s="70" t="s">
        <v>253</v>
      </c>
      <c r="D11" s="64" t="str">
        <f t="shared" si="1"/>
        <v>i = 3.39471  # [deg] inclination</v>
      </c>
    </row>
    <row r="12" spans="1:4">
      <c r="A12" s="62" t="s">
        <v>115</v>
      </c>
      <c r="B12" s="63" t="s">
        <v>187</v>
      </c>
      <c r="C12" s="70" t="s">
        <v>254</v>
      </c>
      <c r="D12" s="64" t="str">
        <f t="shared" si="1"/>
        <v>Ω = 76.68069  # [deg] longitude of ascending node</v>
      </c>
    </row>
    <row r="13" spans="1:4">
      <c r="A13" s="62" t="s">
        <v>140</v>
      </c>
      <c r="B13" s="63" t="s">
        <v>188</v>
      </c>
      <c r="C13" s="70" t="s">
        <v>255</v>
      </c>
      <c r="D13" s="64" t="str">
        <f t="shared" si="1"/>
        <v>ϖ = 131.53298  # [deg] longitude of periapsis</v>
      </c>
    </row>
    <row r="14" spans="1:4" ht="15.75" thickBot="1">
      <c r="A14" s="65" t="s">
        <v>114</v>
      </c>
      <c r="B14" s="66" t="s">
        <v>189</v>
      </c>
      <c r="C14" s="71" t="s">
        <v>256</v>
      </c>
      <c r="D14" s="67" t="str">
        <f t="shared" si="1"/>
        <v>L = 181.97973  # [deg] mean longitude</v>
      </c>
    </row>
    <row r="15" spans="1:4">
      <c r="A15" s="61"/>
      <c r="B15" s="68" t="s">
        <v>106</v>
      </c>
      <c r="C15" s="68"/>
      <c r="D15" s="69"/>
    </row>
    <row r="16" spans="1:4">
      <c r="A16" s="62" t="s">
        <v>47</v>
      </c>
      <c r="B16" s="63" t="s">
        <v>190</v>
      </c>
      <c r="C16" s="70" t="s">
        <v>251</v>
      </c>
      <c r="D16" s="64" t="str">
        <f t="shared" ref="D16:D21" si="2">A16&amp;" = "&amp;B16&amp;"  # "&amp;C16</f>
        <v>a = 1.00000011  # [au] semi-major axis</v>
      </c>
    </row>
    <row r="17" spans="1:4">
      <c r="A17" s="62" t="s">
        <v>45</v>
      </c>
      <c r="B17" s="63" t="s">
        <v>173</v>
      </c>
      <c r="C17" s="70" t="s">
        <v>252</v>
      </c>
      <c r="D17" s="64" t="str">
        <f t="shared" si="2"/>
        <v>e = 0.01671022  # [1] eccentricity</v>
      </c>
    </row>
    <row r="18" spans="1:4">
      <c r="A18" s="62" t="s">
        <v>46</v>
      </c>
      <c r="B18" s="63" t="s">
        <v>174</v>
      </c>
      <c r="C18" s="70" t="s">
        <v>253</v>
      </c>
      <c r="D18" s="64" t="str">
        <f t="shared" si="2"/>
        <v>i = 0.00005  # [deg] inclination</v>
      </c>
    </row>
    <row r="19" spans="1:4">
      <c r="A19" s="62" t="s">
        <v>115</v>
      </c>
      <c r="B19" s="63" t="s">
        <v>191</v>
      </c>
      <c r="C19" s="70" t="s">
        <v>254</v>
      </c>
      <c r="D19" s="64" t="str">
        <f t="shared" si="2"/>
        <v>Ω = -11.26064  # [deg] longitude of ascending node</v>
      </c>
    </row>
    <row r="20" spans="1:4">
      <c r="A20" s="62" t="s">
        <v>140</v>
      </c>
      <c r="B20" s="63" t="s">
        <v>192</v>
      </c>
      <c r="C20" s="70" t="s">
        <v>255</v>
      </c>
      <c r="D20" s="64" t="str">
        <f t="shared" si="2"/>
        <v>ϖ = 102.94719  # [deg] longitude of periapsis</v>
      </c>
    </row>
    <row r="21" spans="1:4" ht="15.75" thickBot="1">
      <c r="A21" s="65" t="s">
        <v>114</v>
      </c>
      <c r="B21" s="66" t="s">
        <v>193</v>
      </c>
      <c r="C21" s="71" t="s">
        <v>256</v>
      </c>
      <c r="D21" s="67" t="str">
        <f t="shared" si="2"/>
        <v>L = 100.46435  # [deg] mean longitude</v>
      </c>
    </row>
    <row r="22" spans="1:4">
      <c r="A22" s="61"/>
      <c r="B22" s="68" t="s">
        <v>107</v>
      </c>
      <c r="C22" s="68"/>
      <c r="D22" s="69"/>
    </row>
    <row r="23" spans="1:4">
      <c r="A23" s="62" t="s">
        <v>47</v>
      </c>
      <c r="B23" s="63" t="s">
        <v>194</v>
      </c>
      <c r="C23" s="70" t="s">
        <v>251</v>
      </c>
      <c r="D23" s="64" t="str">
        <f t="shared" ref="D23:D28" si="3">A23&amp;" = "&amp;B23&amp;"  # "&amp;C23</f>
        <v>a = 1.52366231  # [au] semi-major axis</v>
      </c>
    </row>
    <row r="24" spans="1:4">
      <c r="A24" s="62" t="s">
        <v>45</v>
      </c>
      <c r="B24" s="63" t="s">
        <v>175</v>
      </c>
      <c r="C24" s="70" t="s">
        <v>252</v>
      </c>
      <c r="D24" s="64" t="str">
        <f t="shared" si="3"/>
        <v>e = 0.09341233  # [1] eccentricity</v>
      </c>
    </row>
    <row r="25" spans="1:4">
      <c r="A25" s="62" t="s">
        <v>46</v>
      </c>
      <c r="B25" s="63" t="s">
        <v>195</v>
      </c>
      <c r="C25" s="70" t="s">
        <v>253</v>
      </c>
      <c r="D25" s="64" t="str">
        <f t="shared" si="3"/>
        <v>i = 1.85061  # [deg] inclination</v>
      </c>
    </row>
    <row r="26" spans="1:4">
      <c r="A26" s="62" t="s">
        <v>115</v>
      </c>
      <c r="B26" s="63" t="s">
        <v>196</v>
      </c>
      <c r="C26" s="70" t="s">
        <v>254</v>
      </c>
      <c r="D26" s="64" t="str">
        <f t="shared" si="3"/>
        <v>Ω = 49.57854  # [deg] longitude of ascending node</v>
      </c>
    </row>
    <row r="27" spans="1:4">
      <c r="A27" s="62" t="s">
        <v>140</v>
      </c>
      <c r="B27" s="63" t="s">
        <v>197</v>
      </c>
      <c r="C27" s="70" t="s">
        <v>255</v>
      </c>
      <c r="D27" s="64" t="str">
        <f t="shared" si="3"/>
        <v>ϖ = 336.04084  # [deg] longitude of periapsis</v>
      </c>
    </row>
    <row r="28" spans="1:4" ht="15.75" thickBot="1">
      <c r="A28" s="65" t="s">
        <v>114</v>
      </c>
      <c r="B28" s="66" t="s">
        <v>198</v>
      </c>
      <c r="C28" s="71" t="s">
        <v>256</v>
      </c>
      <c r="D28" s="67" t="str">
        <f t="shared" si="3"/>
        <v>L = 355.45332  # [deg] mean longitude</v>
      </c>
    </row>
    <row r="29" spans="1:4">
      <c r="A29" s="61"/>
      <c r="B29" s="68" t="s">
        <v>108</v>
      </c>
      <c r="C29" s="68"/>
      <c r="D29" s="69"/>
    </row>
    <row r="30" spans="1:4">
      <c r="A30" s="62" t="s">
        <v>47</v>
      </c>
      <c r="B30" s="63" t="s">
        <v>199</v>
      </c>
      <c r="C30" s="70" t="s">
        <v>251</v>
      </c>
      <c r="D30" s="64" t="str">
        <f t="shared" ref="D30:D35" si="4">A30&amp;" = "&amp;B30&amp;"  # "&amp;C30</f>
        <v>a = 5.20336301  # [au] semi-major axis</v>
      </c>
    </row>
    <row r="31" spans="1:4">
      <c r="A31" s="62" t="s">
        <v>45</v>
      </c>
      <c r="B31" s="63" t="s">
        <v>176</v>
      </c>
      <c r="C31" s="70" t="s">
        <v>252</v>
      </c>
      <c r="D31" s="64" t="str">
        <f t="shared" si="4"/>
        <v>e = 0.04839266  # [1] eccentricity</v>
      </c>
    </row>
    <row r="32" spans="1:4">
      <c r="A32" s="62" t="s">
        <v>46</v>
      </c>
      <c r="B32" s="63" t="s">
        <v>200</v>
      </c>
      <c r="C32" s="70" t="s">
        <v>253</v>
      </c>
      <c r="D32" s="64" t="str">
        <f t="shared" si="4"/>
        <v>i = 1.30530  # [deg] inclination</v>
      </c>
    </row>
    <row r="33" spans="1:4">
      <c r="A33" s="62" t="s">
        <v>115</v>
      </c>
      <c r="B33" s="63" t="s">
        <v>201</v>
      </c>
      <c r="C33" s="70" t="s">
        <v>254</v>
      </c>
      <c r="D33" s="64" t="str">
        <f t="shared" si="4"/>
        <v>Ω = 100.55615  # [deg] longitude of ascending node</v>
      </c>
    </row>
    <row r="34" spans="1:4">
      <c r="A34" s="62" t="s">
        <v>140</v>
      </c>
      <c r="B34" s="63" t="s">
        <v>202</v>
      </c>
      <c r="C34" s="70" t="s">
        <v>255</v>
      </c>
      <c r="D34" s="64" t="str">
        <f t="shared" si="4"/>
        <v>ϖ = 14.75385  # [deg] longitude of periapsis</v>
      </c>
    </row>
    <row r="35" spans="1:4" ht="15.75" thickBot="1">
      <c r="A35" s="65" t="s">
        <v>114</v>
      </c>
      <c r="B35" s="66" t="s">
        <v>203</v>
      </c>
      <c r="C35" s="71" t="s">
        <v>256</v>
      </c>
      <c r="D35" s="67" t="str">
        <f t="shared" si="4"/>
        <v>L = 34.40438  # [deg] mean longitude</v>
      </c>
    </row>
    <row r="36" spans="1:4">
      <c r="A36" s="61"/>
      <c r="B36" s="68" t="s">
        <v>109</v>
      </c>
      <c r="C36" s="68"/>
      <c r="D36" s="69"/>
    </row>
    <row r="37" spans="1:4">
      <c r="A37" s="62" t="s">
        <v>47</v>
      </c>
      <c r="B37" s="63" t="s">
        <v>204</v>
      </c>
      <c r="C37" s="70" t="s">
        <v>251</v>
      </c>
      <c r="D37" s="64" t="str">
        <f t="shared" ref="D37:D42" si="5">A37&amp;" = "&amp;B37&amp;"  # "&amp;C37</f>
        <v>a = 9.53707032  # [au] semi-major axis</v>
      </c>
    </row>
    <row r="38" spans="1:4">
      <c r="A38" s="62" t="s">
        <v>45</v>
      </c>
      <c r="B38" s="63" t="s">
        <v>177</v>
      </c>
      <c r="C38" s="70" t="s">
        <v>252</v>
      </c>
      <c r="D38" s="64" t="str">
        <f t="shared" si="5"/>
        <v>e = 0.05415060  # [1] eccentricity</v>
      </c>
    </row>
    <row r="39" spans="1:4">
      <c r="A39" s="62" t="s">
        <v>46</v>
      </c>
      <c r="B39" s="63" t="s">
        <v>205</v>
      </c>
      <c r="C39" s="70" t="s">
        <v>253</v>
      </c>
      <c r="D39" s="64" t="str">
        <f t="shared" si="5"/>
        <v>i = 2.48446  # [deg] inclination</v>
      </c>
    </row>
    <row r="40" spans="1:4">
      <c r="A40" s="62" t="s">
        <v>115</v>
      </c>
      <c r="B40" s="63" t="s">
        <v>206</v>
      </c>
      <c r="C40" s="70" t="s">
        <v>254</v>
      </c>
      <c r="D40" s="64" t="str">
        <f t="shared" si="5"/>
        <v>Ω = 113.71504  # [deg] longitude of ascending node</v>
      </c>
    </row>
    <row r="41" spans="1:4">
      <c r="A41" s="62" t="s">
        <v>140</v>
      </c>
      <c r="B41" s="63" t="s">
        <v>207</v>
      </c>
      <c r="C41" s="70" t="s">
        <v>255</v>
      </c>
      <c r="D41" s="64" t="str">
        <f t="shared" si="5"/>
        <v>ϖ = 92.43194  # [deg] longitude of periapsis</v>
      </c>
    </row>
    <row r="42" spans="1:4" ht="15.75" thickBot="1">
      <c r="A42" s="65" t="s">
        <v>114</v>
      </c>
      <c r="B42" s="66" t="s">
        <v>208</v>
      </c>
      <c r="C42" s="71" t="s">
        <v>256</v>
      </c>
      <c r="D42" s="67" t="str">
        <f t="shared" si="5"/>
        <v>L = 49.94432  # [deg] mean longitude</v>
      </c>
    </row>
    <row r="43" spans="1:4">
      <c r="A43" s="61"/>
      <c r="B43" s="68" t="s">
        <v>110</v>
      </c>
      <c r="C43" s="68"/>
      <c r="D43" s="69"/>
    </row>
    <row r="44" spans="1:4">
      <c r="A44" s="62" t="s">
        <v>47</v>
      </c>
      <c r="B44" s="63" t="s">
        <v>209</v>
      </c>
      <c r="C44" s="70" t="s">
        <v>251</v>
      </c>
      <c r="D44" s="64" t="str">
        <f t="shared" ref="D44:D49" si="6">A44&amp;" = "&amp;B44&amp;"  # "&amp;C44</f>
        <v>a = 19.19126393  # [au] semi-major axis</v>
      </c>
    </row>
    <row r="45" spans="1:4">
      <c r="A45" s="62" t="s">
        <v>45</v>
      </c>
      <c r="B45" s="63" t="s">
        <v>178</v>
      </c>
      <c r="C45" s="70" t="s">
        <v>252</v>
      </c>
      <c r="D45" s="64" t="str">
        <f t="shared" si="6"/>
        <v>e = 0.04716771  # [1] eccentricity</v>
      </c>
    </row>
    <row r="46" spans="1:4">
      <c r="A46" s="62" t="s">
        <v>46</v>
      </c>
      <c r="B46" s="63" t="s">
        <v>179</v>
      </c>
      <c r="C46" s="70" t="s">
        <v>253</v>
      </c>
      <c r="D46" s="64" t="str">
        <f t="shared" si="6"/>
        <v>i = 0.76986  # [deg] inclination</v>
      </c>
    </row>
    <row r="47" spans="1:4">
      <c r="A47" s="62" t="s">
        <v>115</v>
      </c>
      <c r="B47" s="63" t="s">
        <v>210</v>
      </c>
      <c r="C47" s="70" t="s">
        <v>254</v>
      </c>
      <c r="D47" s="64" t="str">
        <f t="shared" si="6"/>
        <v>Ω = 74.22988  # [deg] longitude of ascending node</v>
      </c>
    </row>
    <row r="48" spans="1:4">
      <c r="A48" s="62" t="s">
        <v>140</v>
      </c>
      <c r="B48" s="63" t="s">
        <v>211</v>
      </c>
      <c r="C48" s="70" t="s">
        <v>255</v>
      </c>
      <c r="D48" s="64" t="str">
        <f t="shared" si="6"/>
        <v>ϖ = 170.96424  # [deg] longitude of periapsis</v>
      </c>
    </row>
    <row r="49" spans="1:4" ht="15.75" thickBot="1">
      <c r="A49" s="65" t="s">
        <v>114</v>
      </c>
      <c r="B49" s="66" t="s">
        <v>212</v>
      </c>
      <c r="C49" s="71" t="s">
        <v>256</v>
      </c>
      <c r="D49" s="67" t="str">
        <f t="shared" si="6"/>
        <v>L = 313.23218  # [deg] mean longitude</v>
      </c>
    </row>
    <row r="50" spans="1:4">
      <c r="A50" s="61"/>
      <c r="B50" s="68" t="s">
        <v>111</v>
      </c>
      <c r="C50" s="68"/>
      <c r="D50" s="69"/>
    </row>
    <row r="51" spans="1:4">
      <c r="A51" s="62" t="s">
        <v>47</v>
      </c>
      <c r="B51" s="63" t="s">
        <v>213</v>
      </c>
      <c r="C51" s="70" t="s">
        <v>251</v>
      </c>
      <c r="D51" s="64" t="str">
        <f t="shared" ref="D51:D56" si="7">A51&amp;" = "&amp;B51&amp;"  # "&amp;C51</f>
        <v>a = 30.06896348  # [au] semi-major axis</v>
      </c>
    </row>
    <row r="52" spans="1:4">
      <c r="A52" s="62" t="s">
        <v>45</v>
      </c>
      <c r="B52" s="63" t="s">
        <v>180</v>
      </c>
      <c r="C52" s="70" t="s">
        <v>252</v>
      </c>
      <c r="D52" s="64" t="str">
        <f t="shared" si="7"/>
        <v>e = 0.00858587  # [1] eccentricity</v>
      </c>
    </row>
    <row r="53" spans="1:4">
      <c r="A53" s="62" t="s">
        <v>46</v>
      </c>
      <c r="B53" s="63" t="s">
        <v>214</v>
      </c>
      <c r="C53" s="70" t="s">
        <v>253</v>
      </c>
      <c r="D53" s="64" t="str">
        <f t="shared" si="7"/>
        <v>i = 1.76917  # [deg] inclination</v>
      </c>
    </row>
    <row r="54" spans="1:4">
      <c r="A54" s="62" t="s">
        <v>115</v>
      </c>
      <c r="B54" s="63" t="s">
        <v>215</v>
      </c>
      <c r="C54" s="70" t="s">
        <v>254</v>
      </c>
      <c r="D54" s="64" t="str">
        <f t="shared" si="7"/>
        <v>Ω = 131.72169  # [deg] longitude of ascending node</v>
      </c>
    </row>
    <row r="55" spans="1:4">
      <c r="A55" s="62" t="s">
        <v>140</v>
      </c>
      <c r="B55" s="63" t="s">
        <v>216</v>
      </c>
      <c r="C55" s="70" t="s">
        <v>255</v>
      </c>
      <c r="D55" s="64" t="str">
        <f t="shared" si="7"/>
        <v>ϖ = 44.97135  # [deg] longitude of periapsis</v>
      </c>
    </row>
    <row r="56" spans="1:4" ht="15.75" thickBot="1">
      <c r="A56" s="65" t="s">
        <v>114</v>
      </c>
      <c r="B56" s="66" t="s">
        <v>217</v>
      </c>
      <c r="C56" s="71" t="s">
        <v>256</v>
      </c>
      <c r="D56" s="67" t="str">
        <f t="shared" si="7"/>
        <v>L = 304.88003  # [deg] mean longitude</v>
      </c>
    </row>
    <row r="57" spans="1:4">
      <c r="A57" s="61"/>
      <c r="B57" s="68" t="s">
        <v>112</v>
      </c>
      <c r="C57" s="68"/>
      <c r="D57" s="69"/>
    </row>
    <row r="58" spans="1:4">
      <c r="A58" s="62" t="s">
        <v>47</v>
      </c>
      <c r="B58" s="63" t="s">
        <v>218</v>
      </c>
      <c r="C58" s="70" t="s">
        <v>251</v>
      </c>
      <c r="D58" s="64" t="str">
        <f t="shared" ref="D58:D63" si="8">A58&amp;" = "&amp;B58&amp;"  # "&amp;C58</f>
        <v>a = 39.48168677  # [au] semi-major axis</v>
      </c>
    </row>
    <row r="59" spans="1:4">
      <c r="A59" s="62" t="s">
        <v>45</v>
      </c>
      <c r="B59" s="63" t="s">
        <v>181</v>
      </c>
      <c r="C59" s="70" t="s">
        <v>252</v>
      </c>
      <c r="D59" s="64" t="str">
        <f t="shared" si="8"/>
        <v>e = 0.24880766  # [1] eccentricity</v>
      </c>
    </row>
    <row r="60" spans="1:4">
      <c r="A60" s="62" t="s">
        <v>46</v>
      </c>
      <c r="B60" s="63" t="s">
        <v>219</v>
      </c>
      <c r="C60" s="70" t="s">
        <v>253</v>
      </c>
      <c r="D60" s="64" t="str">
        <f t="shared" si="8"/>
        <v>i = 17.14175  # [deg] inclination</v>
      </c>
    </row>
    <row r="61" spans="1:4">
      <c r="A61" s="62" t="s">
        <v>115</v>
      </c>
      <c r="B61" s="63" t="s">
        <v>220</v>
      </c>
      <c r="C61" s="70" t="s">
        <v>254</v>
      </c>
      <c r="D61" s="64" t="str">
        <f t="shared" si="8"/>
        <v>Ω = 110.30347  # [deg] longitude of ascending node</v>
      </c>
    </row>
    <row r="62" spans="1:4">
      <c r="A62" s="62" t="s">
        <v>140</v>
      </c>
      <c r="B62" s="63" t="s">
        <v>221</v>
      </c>
      <c r="C62" s="70" t="s">
        <v>255</v>
      </c>
      <c r="D62" s="64" t="str">
        <f t="shared" si="8"/>
        <v>ϖ = 224.06676  # [deg] longitude of periapsis</v>
      </c>
    </row>
    <row r="63" spans="1:4" ht="15.75" thickBot="1">
      <c r="A63" s="65" t="s">
        <v>114</v>
      </c>
      <c r="B63" s="66" t="s">
        <v>222</v>
      </c>
      <c r="C63" s="71" t="s">
        <v>256</v>
      </c>
      <c r="D63" s="67"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R24"/>
  <sheetViews>
    <sheetView zoomScaleNormal="100" workbookViewId="0"/>
  </sheetViews>
  <sheetFormatPr baseColWidth="10" defaultRowHeight="15"/>
  <cols>
    <col min="1" max="1" width="10" customWidth="1"/>
    <col min="2" max="2" width="38.5703125" bestFit="1" customWidth="1"/>
    <col min="3" max="3" width="18.7109375" style="28"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c r="A1" s="17" t="s">
        <v>52</v>
      </c>
    </row>
    <row r="2" spans="1:18">
      <c r="A2" s="17"/>
      <c r="E2" s="21" t="s">
        <v>83</v>
      </c>
      <c r="F2" s="22" t="s">
        <v>50</v>
      </c>
      <c r="G2" s="22" t="s">
        <v>49</v>
      </c>
      <c r="H2" s="22" t="s">
        <v>36</v>
      </c>
      <c r="I2" s="22" t="s">
        <v>50</v>
      </c>
      <c r="J2" s="22" t="s">
        <v>49</v>
      </c>
      <c r="K2" s="22" t="s">
        <v>51</v>
      </c>
      <c r="L2" s="22" t="s">
        <v>50</v>
      </c>
      <c r="M2" s="22" t="s">
        <v>49</v>
      </c>
      <c r="N2" s="22" t="s">
        <v>33</v>
      </c>
      <c r="O2" s="22" t="s">
        <v>50</v>
      </c>
      <c r="P2" s="22" t="s">
        <v>49</v>
      </c>
    </row>
    <row r="3" spans="1:18">
      <c r="A3" t="s">
        <v>75</v>
      </c>
      <c r="B3" s="74" t="s">
        <v>77</v>
      </c>
      <c r="C3" s="75" t="s">
        <v>81</v>
      </c>
      <c r="D3" s="23"/>
      <c r="N3" s="21"/>
    </row>
    <row r="4" spans="1:18">
      <c r="A4" t="s">
        <v>73</v>
      </c>
      <c r="B4" s="74" t="s">
        <v>78</v>
      </c>
      <c r="C4" s="75" t="s">
        <v>65</v>
      </c>
      <c r="D4" s="23"/>
      <c r="N4" s="21"/>
      <c r="R4" s="25"/>
    </row>
    <row r="5" spans="1:18">
      <c r="A5" t="s">
        <v>76</v>
      </c>
      <c r="B5" s="74" t="s">
        <v>79</v>
      </c>
      <c r="C5" s="75" t="s">
        <v>80</v>
      </c>
      <c r="D5" s="23"/>
      <c r="N5" s="21"/>
    </row>
    <row r="6" spans="1:18">
      <c r="A6" t="s">
        <v>85</v>
      </c>
      <c r="B6" s="74" t="s">
        <v>84</v>
      </c>
      <c r="C6" s="75"/>
      <c r="D6" s="17" t="s">
        <v>88</v>
      </c>
      <c r="E6" s="21">
        <v>0.22700000000000001</v>
      </c>
      <c r="F6">
        <v>3.4000000000000002E-2</v>
      </c>
      <c r="G6">
        <v>3.4000000000000002E-2</v>
      </c>
      <c r="N6" s="21"/>
    </row>
    <row r="7" spans="1:18">
      <c r="A7" t="s">
        <v>86</v>
      </c>
      <c r="B7" s="74" t="s">
        <v>87</v>
      </c>
      <c r="C7" s="75"/>
      <c r="D7" s="27" t="s">
        <v>96</v>
      </c>
      <c r="E7" s="21">
        <v>0.29499999999999998</v>
      </c>
      <c r="F7">
        <v>3.5000000000000003E-2</v>
      </c>
      <c r="G7">
        <v>3.5000000000000003E-2</v>
      </c>
      <c r="N7" s="21"/>
    </row>
    <row r="8" spans="1:18">
      <c r="A8" t="s">
        <v>48</v>
      </c>
      <c r="B8" s="74" t="s">
        <v>55</v>
      </c>
      <c r="C8" s="75"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c r="A9" t="s">
        <v>53</v>
      </c>
      <c r="B9" s="74" t="s">
        <v>56</v>
      </c>
      <c r="C9" s="75"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c r="A10" t="s">
        <v>72</v>
      </c>
      <c r="B10" s="74" t="s">
        <v>58</v>
      </c>
      <c r="C10" s="75" t="s">
        <v>271</v>
      </c>
      <c r="D10" s="24"/>
      <c r="H10" s="21">
        <v>2458409.1896899999</v>
      </c>
      <c r="I10">
        <v>8.4000000000000003E-4</v>
      </c>
      <c r="J10">
        <v>8.3000000000000001E-4</v>
      </c>
      <c r="K10" s="21">
        <v>2458415.6343999999</v>
      </c>
      <c r="L10">
        <v>2.2000000000000001E-3</v>
      </c>
      <c r="M10">
        <v>1.4E-3</v>
      </c>
      <c r="N10" s="21">
        <v>2458409.7327999999</v>
      </c>
      <c r="O10">
        <v>2E-3</v>
      </c>
      <c r="P10">
        <v>1.8E-3</v>
      </c>
    </row>
    <row r="11" spans="1:18">
      <c r="A11" s="76" t="s">
        <v>47</v>
      </c>
      <c r="B11" s="76" t="s">
        <v>60</v>
      </c>
      <c r="C11" s="77" t="s">
        <v>59</v>
      </c>
      <c r="D11" s="17" t="s">
        <v>97</v>
      </c>
      <c r="E11" s="29" t="s">
        <v>98</v>
      </c>
      <c r="H11" s="21">
        <v>4.8000000000000001E-2</v>
      </c>
      <c r="I11">
        <v>1E-3</v>
      </c>
      <c r="J11">
        <v>1.1000000000000001E-3</v>
      </c>
      <c r="K11" s="21">
        <v>6.7400000000000002E-2</v>
      </c>
      <c r="L11">
        <v>1.4E-3</v>
      </c>
      <c r="M11">
        <v>1.6000000000000001E-3</v>
      </c>
      <c r="N11" s="21">
        <v>0.1027</v>
      </c>
      <c r="O11">
        <v>2.2000000000000001E-3</v>
      </c>
      <c r="P11">
        <v>2.5000000000000001E-3</v>
      </c>
    </row>
    <row r="12" spans="1:18">
      <c r="A12" s="76" t="s">
        <v>46</v>
      </c>
      <c r="B12" s="76" t="s">
        <v>61</v>
      </c>
      <c r="C12" s="77" t="s">
        <v>62</v>
      </c>
      <c r="D12" s="17" t="s">
        <v>99</v>
      </c>
      <c r="H12" s="21">
        <v>85.5</v>
      </c>
      <c r="I12">
        <v>1.5</v>
      </c>
      <c r="J12">
        <v>0.5</v>
      </c>
      <c r="K12" s="21">
        <v>86.23</v>
      </c>
      <c r="L12">
        <v>0.26</v>
      </c>
      <c r="M12">
        <v>0.26</v>
      </c>
      <c r="N12" s="21">
        <v>87.43</v>
      </c>
      <c r="O12">
        <v>0.18</v>
      </c>
      <c r="P12">
        <v>0.19</v>
      </c>
    </row>
    <row r="13" spans="1:18">
      <c r="A13" s="76" t="s">
        <v>45</v>
      </c>
      <c r="B13" s="76" t="s">
        <v>44</v>
      </c>
      <c r="C13" s="77">
        <v>1</v>
      </c>
      <c r="D13" s="17" t="s">
        <v>95</v>
      </c>
      <c r="H13" s="21" t="s">
        <v>43</v>
      </c>
      <c r="K13" s="21" t="s">
        <v>42</v>
      </c>
      <c r="N13" s="21" t="s">
        <v>41</v>
      </c>
    </row>
    <row r="14" spans="1:18" ht="18">
      <c r="A14" t="s">
        <v>70</v>
      </c>
      <c r="B14" s="74" t="s">
        <v>64</v>
      </c>
      <c r="C14" s="75" t="s">
        <v>63</v>
      </c>
      <c r="D14" s="23"/>
      <c r="H14" s="21">
        <v>1572</v>
      </c>
      <c r="I14">
        <v>22</v>
      </c>
      <c r="J14">
        <v>19</v>
      </c>
      <c r="K14" s="21">
        <v>1326</v>
      </c>
      <c r="L14">
        <v>18</v>
      </c>
      <c r="M14">
        <v>16</v>
      </c>
      <c r="N14" s="21">
        <v>1075</v>
      </c>
      <c r="O14">
        <v>15</v>
      </c>
      <c r="P14">
        <v>13</v>
      </c>
    </row>
    <row r="15" spans="1:18">
      <c r="A15" t="s">
        <v>53</v>
      </c>
      <c r="B15" s="74" t="s">
        <v>40</v>
      </c>
      <c r="C15" s="75" t="s">
        <v>73</v>
      </c>
      <c r="D15" s="23"/>
      <c r="H15" s="21">
        <v>1.46E-2</v>
      </c>
      <c r="I15">
        <v>3.5E-4</v>
      </c>
      <c r="J15">
        <v>3.5E-4</v>
      </c>
      <c r="K15" s="21">
        <v>1.358E-2</v>
      </c>
      <c r="L15">
        <v>3.8000000000000002E-4</v>
      </c>
      <c r="M15">
        <v>3.8999999999999999E-4</v>
      </c>
      <c r="N15" s="21">
        <v>1.5140000000000001E-2</v>
      </c>
      <c r="O15">
        <v>5.0000000000000001E-4</v>
      </c>
      <c r="P15">
        <v>4.8999999999999998E-4</v>
      </c>
    </row>
    <row r="16" spans="1:18">
      <c r="A16" t="s">
        <v>47</v>
      </c>
      <c r="B16" s="74" t="s">
        <v>39</v>
      </c>
      <c r="C16" s="75" t="s">
        <v>73</v>
      </c>
      <c r="D16" s="23"/>
      <c r="H16" s="21">
        <v>7.87</v>
      </c>
      <c r="I16">
        <v>0.23</v>
      </c>
      <c r="J16">
        <v>0.24</v>
      </c>
      <c r="K16" s="21">
        <v>11.06</v>
      </c>
      <c r="L16">
        <v>0.32</v>
      </c>
      <c r="M16">
        <v>0.34</v>
      </c>
      <c r="N16" s="21">
        <v>16.850000000000001</v>
      </c>
      <c r="O16">
        <v>0.49</v>
      </c>
      <c r="P16">
        <v>0.51</v>
      </c>
    </row>
    <row r="17" spans="1:16">
      <c r="A17" t="s">
        <v>33</v>
      </c>
      <c r="B17" s="74" t="s">
        <v>38</v>
      </c>
      <c r="C17" s="75" t="s">
        <v>73</v>
      </c>
      <c r="D17" s="23"/>
      <c r="H17" s="21">
        <v>7.29</v>
      </c>
      <c r="I17">
        <v>0.83</v>
      </c>
      <c r="J17">
        <v>1.1000000000000001</v>
      </c>
      <c r="K17" s="21">
        <v>10.88</v>
      </c>
      <c r="L17">
        <v>0.64</v>
      </c>
      <c r="M17">
        <v>0.81</v>
      </c>
      <c r="N17" s="21">
        <v>15.9</v>
      </c>
      <c r="O17">
        <v>1.8</v>
      </c>
      <c r="P17">
        <v>2.2999999999999998</v>
      </c>
    </row>
    <row r="18" spans="1:16">
      <c r="A18" t="s">
        <v>37</v>
      </c>
      <c r="B18" s="74" t="s">
        <v>66</v>
      </c>
      <c r="C18" s="75" t="s">
        <v>74</v>
      </c>
      <c r="D18" s="23"/>
      <c r="H18" s="21">
        <v>2.13E-4</v>
      </c>
      <c r="I18">
        <v>1.0000000000000001E-5</v>
      </c>
      <c r="J18">
        <v>1.0000000000000001E-5</v>
      </c>
      <c r="K18" s="21">
        <v>1.84E-4</v>
      </c>
      <c r="L18">
        <v>1.1E-5</v>
      </c>
      <c r="M18">
        <v>1.1E-5</v>
      </c>
      <c r="N18" s="21">
        <v>2.2900000000000001E-4</v>
      </c>
      <c r="O18">
        <v>1.5E-5</v>
      </c>
      <c r="P18">
        <v>1.5E-5</v>
      </c>
    </row>
    <row r="19" spans="1:16" ht="18">
      <c r="A19" t="s">
        <v>71</v>
      </c>
      <c r="B19" s="74" t="s">
        <v>67</v>
      </c>
      <c r="C19" s="75"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c r="A20" t="s">
        <v>36</v>
      </c>
      <c r="B20" s="74" t="s">
        <v>35</v>
      </c>
      <c r="C20" s="75"/>
      <c r="D20" s="17" t="s">
        <v>82</v>
      </c>
      <c r="H20" s="21">
        <v>0.59</v>
      </c>
      <c r="I20">
        <v>0.1</v>
      </c>
      <c r="J20">
        <v>0.27</v>
      </c>
      <c r="K20" s="21">
        <v>0.72</v>
      </c>
      <c r="L20">
        <v>4.1000000000000002E-2</v>
      </c>
      <c r="M20">
        <v>6.4000000000000001E-2</v>
      </c>
      <c r="N20" s="21">
        <v>0.72899999999999998</v>
      </c>
      <c r="O20">
        <v>6.4000000000000001E-2</v>
      </c>
      <c r="P20">
        <v>0.11</v>
      </c>
    </row>
    <row r="21" spans="1:16">
      <c r="A21" t="s">
        <v>34</v>
      </c>
      <c r="B21" s="74" t="s">
        <v>68</v>
      </c>
      <c r="C21" s="75" t="s">
        <v>69</v>
      </c>
      <c r="D21" s="74" t="s">
        <v>103</v>
      </c>
      <c r="H21" s="21">
        <v>1.347</v>
      </c>
      <c r="I21">
        <v>8.5000000000000006E-2</v>
      </c>
      <c r="J21">
        <v>7.5999999999999998E-2</v>
      </c>
      <c r="K21" s="21">
        <v>0.69699999999999995</v>
      </c>
      <c r="L21">
        <v>0.04</v>
      </c>
      <c r="M21">
        <v>3.5000000000000003E-2</v>
      </c>
      <c r="N21" s="21">
        <v>0.29499999999999998</v>
      </c>
      <c r="O21">
        <v>1.7999999999999999E-2</v>
      </c>
      <c r="P21">
        <v>1.6E-2</v>
      </c>
    </row>
    <row r="23" spans="1:16">
      <c r="D23" s="17" t="s">
        <v>100</v>
      </c>
    </row>
    <row r="24" spans="1:16">
      <c r="D24" s="17" t="s">
        <v>101</v>
      </c>
    </row>
  </sheetData>
  <hyperlinks>
    <hyperlink ref="A1" r:id="rId1"/>
    <hyperlink ref="D6" r:id="rId2"/>
    <hyperlink ref="D20" r:id="rId3"/>
    <hyperlink ref="D13" r:id="rId4"/>
    <hyperlink ref="D11" r:id="rId5"/>
    <hyperlink ref="E11" r:id="rId6"/>
    <hyperlink ref="D12" r:id="rId7"/>
    <hyperlink ref="D23" r:id="rId8"/>
    <hyperlink ref="D24" r:id="rId9"/>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dimension ref="A1"/>
  <sheetViews>
    <sheetView showGridLines="0" workbookViewId="0">
      <selection activeCell="B38" sqref="B38"/>
    </sheetView>
  </sheetViews>
  <sheetFormatPr baseColWidth="10" defaultRowHeight="1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dimension ref="A1:K42"/>
  <sheetViews>
    <sheetView showGridLines="0" tabSelected="1" workbookViewId="0">
      <selection activeCell="C16" sqref="C16"/>
    </sheetView>
  </sheetViews>
  <sheetFormatPr baseColWidth="10" defaultRowHeight="15"/>
  <cols>
    <col min="1" max="1" width="10.7109375" style="32" customWidth="1"/>
    <col min="2" max="2" width="41.140625" style="32" bestFit="1" customWidth="1"/>
    <col min="3" max="3" width="52.140625" style="32" customWidth="1"/>
    <col min="4" max="4" width="53.28515625" style="32" customWidth="1"/>
    <col min="5" max="5" width="15.5703125" style="32" customWidth="1"/>
    <col min="6" max="16384" width="11.42578125" style="32"/>
  </cols>
  <sheetData>
    <row r="1" spans="1:11" ht="18.75">
      <c r="A1" s="39" t="s">
        <v>162</v>
      </c>
      <c r="K1" s="32">
        <f>0.043333</f>
        <v>4.3333000000000003E-2</v>
      </c>
    </row>
    <row r="2" spans="1:11">
      <c r="K2" s="32">
        <f>K1*180/PI()</f>
        <v>2.4827980136403962</v>
      </c>
    </row>
    <row r="3" spans="1:11">
      <c r="A3" s="59" t="s">
        <v>121</v>
      </c>
      <c r="B3" s="59" t="s">
        <v>139</v>
      </c>
      <c r="C3" s="59" t="s">
        <v>138</v>
      </c>
      <c r="D3" s="59" t="s">
        <v>122</v>
      </c>
    </row>
    <row r="4" spans="1:11" ht="30">
      <c r="A4" s="36" t="s">
        <v>136</v>
      </c>
      <c r="B4" s="36" t="s">
        <v>135</v>
      </c>
      <c r="C4" s="37" t="s">
        <v>134</v>
      </c>
      <c r="D4" s="36"/>
    </row>
    <row r="5" spans="1:11" ht="60">
      <c r="A5" s="37" t="s">
        <v>131</v>
      </c>
      <c r="B5" s="37" t="s">
        <v>133</v>
      </c>
      <c r="C5" s="37" t="s">
        <v>132</v>
      </c>
      <c r="D5" s="37"/>
    </row>
    <row r="6" spans="1:11" ht="30">
      <c r="A6" s="37" t="s">
        <v>115</v>
      </c>
      <c r="B6" s="37" t="s">
        <v>137</v>
      </c>
      <c r="C6" s="35" t="s">
        <v>272</v>
      </c>
      <c r="D6" s="37"/>
    </row>
    <row r="7" spans="1:11" ht="30">
      <c r="A7" s="37" t="s">
        <v>117</v>
      </c>
      <c r="B7" s="37" t="s">
        <v>128</v>
      </c>
      <c r="C7" s="35" t="s">
        <v>273</v>
      </c>
      <c r="D7" s="35" t="s">
        <v>269</v>
      </c>
    </row>
    <row r="8" spans="1:11" ht="60">
      <c r="A8" s="37" t="s">
        <v>141</v>
      </c>
      <c r="B8" s="37" t="s">
        <v>118</v>
      </c>
      <c r="C8" s="35" t="s">
        <v>274</v>
      </c>
      <c r="D8" s="35" t="s">
        <v>153</v>
      </c>
    </row>
    <row r="9" spans="1:11" ht="60">
      <c r="A9" s="35" t="s">
        <v>151</v>
      </c>
      <c r="B9" s="35" t="s">
        <v>152</v>
      </c>
      <c r="C9" s="35" t="s">
        <v>154</v>
      </c>
      <c r="D9" s="35" t="s">
        <v>157</v>
      </c>
    </row>
    <row r="10" spans="1:11" ht="18">
      <c r="A10" s="35" t="s">
        <v>233</v>
      </c>
      <c r="B10" s="35" t="s">
        <v>147</v>
      </c>
      <c r="C10" s="38"/>
      <c r="D10" s="35" t="s">
        <v>150</v>
      </c>
    </row>
    <row r="11" spans="1:11">
      <c r="A11" s="35" t="s">
        <v>148</v>
      </c>
      <c r="B11" s="35" t="s">
        <v>223</v>
      </c>
      <c r="C11" s="38"/>
      <c r="D11" s="35"/>
    </row>
    <row r="12" spans="1:11" ht="30">
      <c r="A12" s="35" t="s">
        <v>155</v>
      </c>
      <c r="B12" s="35" t="s">
        <v>156</v>
      </c>
      <c r="C12" s="38"/>
      <c r="D12" s="35"/>
    </row>
    <row r="13" spans="1:11" ht="120">
      <c r="A13" s="35" t="s">
        <v>149</v>
      </c>
      <c r="B13" s="35" t="s">
        <v>146</v>
      </c>
      <c r="C13" s="35" t="s">
        <v>160</v>
      </c>
      <c r="D13" s="35" t="s">
        <v>270</v>
      </c>
    </row>
    <row r="14" spans="1:11" ht="18">
      <c r="A14" s="35" t="s">
        <v>159</v>
      </c>
      <c r="B14" s="35" t="s">
        <v>158</v>
      </c>
      <c r="C14" s="37"/>
      <c r="D14" s="35"/>
    </row>
    <row r="15" spans="1:11" ht="75">
      <c r="A15" s="35" t="s">
        <v>228</v>
      </c>
      <c r="B15" s="35" t="s">
        <v>116</v>
      </c>
      <c r="C15" s="35" t="s">
        <v>277</v>
      </c>
      <c r="D15" s="35" t="s">
        <v>224</v>
      </c>
    </row>
    <row r="16" spans="1:11" ht="45">
      <c r="A16" s="35" t="s">
        <v>145</v>
      </c>
      <c r="B16" s="37" t="s">
        <v>143</v>
      </c>
      <c r="C16" s="35" t="s">
        <v>161</v>
      </c>
      <c r="D16" s="35" t="s">
        <v>167</v>
      </c>
    </row>
    <row r="17" spans="1:5" ht="60">
      <c r="A17" s="37" t="s">
        <v>119</v>
      </c>
      <c r="B17" s="37" t="s">
        <v>120</v>
      </c>
      <c r="C17" s="37" t="s">
        <v>142</v>
      </c>
      <c r="D17" s="37" t="s">
        <v>144</v>
      </c>
    </row>
    <row r="18" spans="1:5" ht="75">
      <c r="A18" s="37" t="s">
        <v>124</v>
      </c>
      <c r="B18" s="37" t="s">
        <v>123</v>
      </c>
      <c r="C18" s="37" t="s">
        <v>125</v>
      </c>
      <c r="D18" s="37" t="s">
        <v>129</v>
      </c>
    </row>
    <row r="19" spans="1:5" ht="45">
      <c r="A19" s="37" t="s">
        <v>140</v>
      </c>
      <c r="B19" s="37" t="s">
        <v>127</v>
      </c>
      <c r="C19" s="37" t="s">
        <v>130</v>
      </c>
      <c r="D19" s="35" t="s">
        <v>126</v>
      </c>
    </row>
    <row r="20" spans="1:5" ht="18">
      <c r="A20" s="72" t="s">
        <v>37</v>
      </c>
      <c r="B20" s="35" t="s">
        <v>258</v>
      </c>
      <c r="C20" s="37"/>
      <c r="D20" s="35" t="s">
        <v>259</v>
      </c>
    </row>
    <row r="21" spans="1:5" ht="48">
      <c r="A21" s="37" t="s">
        <v>249</v>
      </c>
      <c r="B21" s="35" t="s">
        <v>257</v>
      </c>
      <c r="C21" s="35" t="s">
        <v>268</v>
      </c>
      <c r="D21" s="35"/>
    </row>
    <row r="22" spans="1:5" ht="30">
      <c r="A22" s="35" t="s">
        <v>265</v>
      </c>
      <c r="B22" s="35" t="s">
        <v>267</v>
      </c>
      <c r="C22" s="35" t="s">
        <v>266</v>
      </c>
      <c r="D22" s="35"/>
    </row>
    <row r="23" spans="1:5">
      <c r="A23" s="73" t="s">
        <v>148</v>
      </c>
      <c r="B23" s="35" t="s">
        <v>261</v>
      </c>
      <c r="C23" s="35" t="s">
        <v>260</v>
      </c>
      <c r="D23" s="35"/>
    </row>
    <row r="24" spans="1:5" ht="30">
      <c r="A24" s="35" t="s">
        <v>71</v>
      </c>
      <c r="B24" s="35" t="s">
        <v>67</v>
      </c>
      <c r="C24" s="35" t="s">
        <v>262</v>
      </c>
      <c r="D24" s="35"/>
    </row>
    <row r="25" spans="1:5">
      <c r="A25" s="37"/>
      <c r="B25" s="35"/>
      <c r="C25" s="35"/>
      <c r="D25" s="35"/>
    </row>
    <row r="26" spans="1:5">
      <c r="A26" s="33"/>
      <c r="B26" s="33"/>
      <c r="C26" s="33"/>
      <c r="D26" s="33"/>
    </row>
    <row r="27" spans="1:5">
      <c r="A27" s="33"/>
      <c r="B27" s="33"/>
      <c r="C27" s="33"/>
      <c r="D27" s="33"/>
    </row>
    <row r="28" spans="1:5">
      <c r="A28" s="57"/>
      <c r="B28" s="58" t="s">
        <v>165</v>
      </c>
      <c r="C28" s="58" t="s">
        <v>166</v>
      </c>
      <c r="D28" s="58" t="s">
        <v>164</v>
      </c>
    </row>
    <row r="29" spans="1:5">
      <c r="A29" s="37"/>
      <c r="B29" s="35" t="s">
        <v>163</v>
      </c>
      <c r="C29" s="35" t="s">
        <v>168</v>
      </c>
      <c r="D29" s="40" t="s">
        <v>113</v>
      </c>
    </row>
    <row r="30" spans="1:5" ht="33">
      <c r="A30" s="37"/>
      <c r="B30" s="35" t="s">
        <v>264</v>
      </c>
      <c r="C30" s="35" t="s">
        <v>49</v>
      </c>
      <c r="D30" s="35" t="s">
        <v>263</v>
      </c>
      <c r="E30" s="78" t="s">
        <v>275</v>
      </c>
    </row>
    <row r="31" spans="1:5">
      <c r="A31" s="37"/>
      <c r="B31" s="37"/>
      <c r="C31" s="37"/>
      <c r="D31" s="37"/>
    </row>
    <row r="32" spans="1:5">
      <c r="A32" s="37"/>
      <c r="B32" s="37"/>
      <c r="C32" s="37"/>
      <c r="D32" s="37"/>
    </row>
    <row r="33" spans="1:4">
      <c r="A33" s="37"/>
      <c r="B33" s="37"/>
      <c r="C33" s="37"/>
      <c r="D33" s="37"/>
    </row>
    <row r="34" spans="1:4">
      <c r="A34" s="37"/>
      <c r="B34" s="37"/>
      <c r="C34" s="37"/>
      <c r="D34" s="37"/>
    </row>
    <row r="35" spans="1:4">
      <c r="A35" s="37"/>
      <c r="B35" s="37"/>
      <c r="C35" s="37"/>
      <c r="D35" s="37"/>
    </row>
    <row r="36" spans="1:4">
      <c r="A36" s="41"/>
      <c r="B36" s="41"/>
      <c r="C36" s="41"/>
      <c r="D36" s="41"/>
    </row>
    <row r="38" spans="1:4">
      <c r="A38" s="56" t="s">
        <v>232</v>
      </c>
    </row>
    <row r="42" spans="1:4">
      <c r="C42" s="31"/>
    </row>
  </sheetData>
  <hyperlinks>
    <hyperlink ref="D29" r:id="rId1"/>
    <hyperlink ref="A38" r:id="rId2" location="Alternative_parametrizations"/>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dimension ref="B1:AD56"/>
  <sheetViews>
    <sheetView showGridLines="0" zoomScale="76" zoomScaleNormal="76" workbookViewId="0">
      <selection activeCell="P9" sqref="P9"/>
    </sheetView>
  </sheetViews>
  <sheetFormatPr baseColWidth="10" defaultRowHeight="15"/>
  <cols>
    <col min="1" max="1" width="1.28515625" customWidth="1"/>
    <col min="11" max="11" width="1.42578125" customWidth="1"/>
    <col min="21" max="21" width="1.28515625" customWidth="1"/>
  </cols>
  <sheetData>
    <row r="1" spans="2:30" ht="8.25" customHeight="1"/>
    <row r="2" spans="2:30">
      <c r="B2" s="87" t="s">
        <v>45</v>
      </c>
      <c r="C2" s="88" t="s">
        <v>46</v>
      </c>
      <c r="D2" s="89" t="s">
        <v>115</v>
      </c>
      <c r="E2" s="88" t="s">
        <v>140</v>
      </c>
      <c r="F2" s="90" t="s">
        <v>114</v>
      </c>
      <c r="G2" s="79"/>
      <c r="H2" s="79"/>
      <c r="I2" s="79"/>
      <c r="J2" s="80"/>
      <c r="L2" s="98" t="s">
        <v>45</v>
      </c>
      <c r="M2" s="100" t="s">
        <v>46</v>
      </c>
      <c r="N2" s="89" t="s">
        <v>115</v>
      </c>
      <c r="O2" s="88" t="s">
        <v>140</v>
      </c>
      <c r="P2" s="90" t="s">
        <v>114</v>
      </c>
      <c r="Q2" s="79"/>
      <c r="R2" s="79"/>
      <c r="S2" s="79"/>
      <c r="T2" s="80"/>
      <c r="V2" s="96" t="s">
        <v>45</v>
      </c>
      <c r="W2" s="88" t="s">
        <v>46</v>
      </c>
      <c r="X2" s="89" t="s">
        <v>115</v>
      </c>
      <c r="Y2" s="88" t="s">
        <v>140</v>
      </c>
      <c r="Z2" s="90" t="s">
        <v>114</v>
      </c>
      <c r="AA2" s="79"/>
      <c r="AB2" s="79"/>
      <c r="AC2" s="79"/>
      <c r="AD2" s="80"/>
    </row>
    <row r="3" spans="2:30">
      <c r="B3" s="91">
        <v>0</v>
      </c>
      <c r="C3" s="92">
        <v>90</v>
      </c>
      <c r="D3" s="92">
        <v>0</v>
      </c>
      <c r="E3" s="92">
        <v>0</v>
      </c>
      <c r="F3" s="93">
        <v>0</v>
      </c>
      <c r="G3" s="81"/>
      <c r="H3" s="81"/>
      <c r="I3" s="81"/>
      <c r="J3" s="82"/>
      <c r="L3" s="99">
        <v>0.5</v>
      </c>
      <c r="M3" s="101">
        <v>85</v>
      </c>
      <c r="N3" s="92">
        <v>0</v>
      </c>
      <c r="O3" s="92">
        <v>0</v>
      </c>
      <c r="P3" s="93">
        <v>270</v>
      </c>
      <c r="Q3" s="81"/>
      <c r="R3" s="81"/>
      <c r="S3" s="81"/>
      <c r="T3" s="82"/>
      <c r="V3" s="97">
        <v>0.5</v>
      </c>
      <c r="W3" s="92">
        <v>90</v>
      </c>
      <c r="X3" s="92">
        <v>0</v>
      </c>
      <c r="Y3" s="92">
        <v>0</v>
      </c>
      <c r="Z3" s="93">
        <v>0</v>
      </c>
      <c r="AA3" s="81"/>
      <c r="AB3" s="81"/>
      <c r="AC3" s="81"/>
      <c r="AD3" s="82"/>
    </row>
    <row r="4" spans="2:30">
      <c r="B4" s="83"/>
      <c r="C4" s="81"/>
      <c r="D4" s="81"/>
      <c r="E4" s="81"/>
      <c r="F4" s="81"/>
      <c r="G4" s="81"/>
      <c r="H4" s="81"/>
      <c r="I4" s="81"/>
      <c r="J4" s="82"/>
      <c r="L4" s="83"/>
      <c r="M4" s="81"/>
      <c r="N4" s="81"/>
      <c r="O4" s="81"/>
      <c r="P4" s="81"/>
      <c r="Q4" s="81"/>
      <c r="R4" s="81"/>
      <c r="S4" s="81"/>
      <c r="T4" s="82"/>
      <c r="V4" s="83"/>
      <c r="W4" s="81"/>
      <c r="X4" s="81"/>
      <c r="Y4" s="81"/>
      <c r="Z4" s="81"/>
      <c r="AA4" s="81"/>
      <c r="AB4" s="81"/>
      <c r="AC4" s="81"/>
      <c r="AD4" s="82"/>
    </row>
    <row r="5" spans="2:30">
      <c r="B5" s="83"/>
      <c r="C5" s="81"/>
      <c r="D5" s="81"/>
      <c r="E5" s="81"/>
      <c r="F5" s="81"/>
      <c r="G5" s="81"/>
      <c r="H5" s="81"/>
      <c r="I5" s="81"/>
      <c r="J5" s="82"/>
      <c r="L5" s="83"/>
      <c r="M5" s="81"/>
      <c r="N5" s="81"/>
      <c r="O5" s="81"/>
      <c r="P5" s="81"/>
      <c r="Q5" s="81"/>
      <c r="R5" s="81"/>
      <c r="S5" s="81"/>
      <c r="T5" s="82"/>
      <c r="V5" s="83"/>
      <c r="W5" s="81"/>
      <c r="X5" s="81"/>
      <c r="Y5" s="81"/>
      <c r="Z5" s="81"/>
      <c r="AA5" s="81"/>
      <c r="AB5" s="81"/>
      <c r="AC5" s="81"/>
      <c r="AD5" s="82"/>
    </row>
    <row r="6" spans="2:30">
      <c r="B6" s="83"/>
      <c r="C6" s="81"/>
      <c r="D6" s="81"/>
      <c r="E6" s="81"/>
      <c r="F6" s="81"/>
      <c r="G6" s="81"/>
      <c r="H6" s="81"/>
      <c r="I6" s="81"/>
      <c r="J6" s="82"/>
      <c r="L6" s="83"/>
      <c r="M6" s="81"/>
      <c r="N6" s="81"/>
      <c r="O6" s="81"/>
      <c r="P6" s="81"/>
      <c r="Q6" s="81"/>
      <c r="R6" s="81"/>
      <c r="S6" s="81"/>
      <c r="T6" s="82"/>
      <c r="V6" s="83"/>
      <c r="W6" s="81"/>
      <c r="X6" s="81"/>
      <c r="Y6" s="81"/>
      <c r="Z6" s="81"/>
      <c r="AA6" s="81"/>
      <c r="AB6" s="81"/>
      <c r="AC6" s="81"/>
      <c r="AD6" s="82"/>
    </row>
    <row r="7" spans="2:30">
      <c r="B7" s="83"/>
      <c r="C7" s="81"/>
      <c r="D7" s="81"/>
      <c r="E7" s="81"/>
      <c r="F7" s="81"/>
      <c r="G7" s="81"/>
      <c r="H7" s="81"/>
      <c r="I7" s="81"/>
      <c r="J7" s="82"/>
      <c r="L7" s="83"/>
      <c r="M7" s="81"/>
      <c r="N7" s="81"/>
      <c r="O7" s="81"/>
      <c r="P7" s="81"/>
      <c r="Q7" s="81"/>
      <c r="R7" s="81"/>
      <c r="S7" s="81"/>
      <c r="T7" s="82"/>
      <c r="V7" s="83"/>
      <c r="W7" s="81"/>
      <c r="X7" s="81"/>
      <c r="Y7" s="81"/>
      <c r="Z7" s="81"/>
      <c r="AA7" s="81"/>
      <c r="AB7" s="81"/>
      <c r="AC7" s="81"/>
      <c r="AD7" s="82"/>
    </row>
    <row r="8" spans="2:30">
      <c r="B8" s="83"/>
      <c r="C8" s="81"/>
      <c r="D8" s="81"/>
      <c r="E8" s="81"/>
      <c r="F8" s="81"/>
      <c r="G8" s="81"/>
      <c r="H8" s="81"/>
      <c r="I8" s="81"/>
      <c r="J8" s="82"/>
      <c r="L8" s="83"/>
      <c r="M8" s="81"/>
      <c r="N8" s="81"/>
      <c r="O8" s="81"/>
      <c r="P8" s="81" t="s">
        <v>276</v>
      </c>
      <c r="Q8" s="81"/>
      <c r="R8" s="81"/>
      <c r="S8" s="81"/>
      <c r="T8" s="82"/>
      <c r="V8" s="83"/>
      <c r="W8" s="81"/>
      <c r="X8" s="81"/>
      <c r="Y8" s="81"/>
      <c r="Z8" s="81"/>
      <c r="AA8" s="81"/>
      <c r="AB8" s="81"/>
      <c r="AC8" s="81"/>
      <c r="AD8" s="82"/>
    </row>
    <row r="9" spans="2:30">
      <c r="B9" s="83"/>
      <c r="C9" s="81"/>
      <c r="D9" s="81"/>
      <c r="E9" s="81"/>
      <c r="F9" s="81"/>
      <c r="G9" s="81"/>
      <c r="H9" s="81"/>
      <c r="I9" s="81"/>
      <c r="J9" s="82"/>
      <c r="L9" s="83"/>
      <c r="M9" s="81"/>
      <c r="N9" s="81"/>
      <c r="O9" s="81"/>
      <c r="P9" s="81"/>
      <c r="Q9" s="81"/>
      <c r="R9" s="81"/>
      <c r="S9" s="81"/>
      <c r="T9" s="82"/>
      <c r="V9" s="83"/>
      <c r="W9" s="81"/>
      <c r="X9" s="81"/>
      <c r="Y9" s="81"/>
      <c r="Z9" s="81"/>
      <c r="AA9" s="81"/>
      <c r="AB9" s="81"/>
      <c r="AC9" s="81"/>
      <c r="AD9" s="82"/>
    </row>
    <row r="10" spans="2:30">
      <c r="B10" s="83"/>
      <c r="C10" s="81"/>
      <c r="D10" s="81"/>
      <c r="E10" s="81"/>
      <c r="F10" s="81"/>
      <c r="G10" s="81"/>
      <c r="H10" s="81"/>
      <c r="I10" s="81"/>
      <c r="J10" s="82"/>
      <c r="L10" s="83"/>
      <c r="M10" s="81"/>
      <c r="N10" s="81"/>
      <c r="O10" s="81"/>
      <c r="P10" s="81"/>
      <c r="Q10" s="81"/>
      <c r="R10" s="81"/>
      <c r="S10" s="81"/>
      <c r="T10" s="82"/>
      <c r="V10" s="83"/>
      <c r="W10" s="81"/>
      <c r="X10" s="81"/>
      <c r="Y10" s="81"/>
      <c r="Z10" s="81"/>
      <c r="AA10" s="81"/>
      <c r="AB10" s="81"/>
      <c r="AC10" s="81"/>
      <c r="AD10" s="82"/>
    </row>
    <row r="11" spans="2:30">
      <c r="B11" s="83"/>
      <c r="C11" s="81"/>
      <c r="D11" s="81"/>
      <c r="E11" s="81"/>
      <c r="F11" s="81"/>
      <c r="G11" s="81"/>
      <c r="H11" s="81"/>
      <c r="I11" s="81"/>
      <c r="J11" s="82"/>
      <c r="L11" s="83"/>
      <c r="M11" s="81"/>
      <c r="N11" s="81"/>
      <c r="O11" s="81"/>
      <c r="P11" s="81"/>
      <c r="Q11" s="81"/>
      <c r="R11" s="81"/>
      <c r="S11" s="81"/>
      <c r="T11" s="82"/>
      <c r="V11" s="83"/>
      <c r="W11" s="81"/>
      <c r="X11" s="81"/>
      <c r="Y11" s="81"/>
      <c r="Z11" s="81"/>
      <c r="AA11" s="81"/>
      <c r="AB11" s="81"/>
      <c r="AC11" s="81"/>
      <c r="AD11" s="82"/>
    </row>
    <row r="12" spans="2:30">
      <c r="B12" s="83"/>
      <c r="C12" s="81"/>
      <c r="D12" s="81"/>
      <c r="E12" s="81"/>
      <c r="F12" s="81"/>
      <c r="G12" s="81"/>
      <c r="H12" s="81"/>
      <c r="I12" s="81"/>
      <c r="J12" s="82"/>
      <c r="L12" s="83"/>
      <c r="M12" s="81"/>
      <c r="N12" s="81"/>
      <c r="O12" s="81"/>
      <c r="P12" s="81"/>
      <c r="Q12" s="81"/>
      <c r="R12" s="81"/>
      <c r="S12" s="81"/>
      <c r="T12" s="82"/>
      <c r="V12" s="83"/>
      <c r="W12" s="81"/>
      <c r="X12" s="81"/>
      <c r="Y12" s="81"/>
      <c r="Z12" s="81"/>
      <c r="AA12" s="81"/>
      <c r="AB12" s="81"/>
      <c r="AC12" s="81"/>
      <c r="AD12" s="82"/>
    </row>
    <row r="13" spans="2:30">
      <c r="B13" s="83"/>
      <c r="C13" s="81"/>
      <c r="D13" s="81"/>
      <c r="E13" s="81"/>
      <c r="F13" s="81"/>
      <c r="G13" s="81"/>
      <c r="H13" s="81"/>
      <c r="I13" s="81"/>
      <c r="J13" s="82"/>
      <c r="L13" s="83"/>
      <c r="M13" s="81"/>
      <c r="N13" s="81"/>
      <c r="O13" s="81"/>
      <c r="P13" s="81"/>
      <c r="Q13" s="81"/>
      <c r="R13" s="81"/>
      <c r="S13" s="81"/>
      <c r="T13" s="82"/>
      <c r="V13" s="83"/>
      <c r="W13" s="81"/>
      <c r="X13" s="81"/>
      <c r="Y13" s="81"/>
      <c r="Z13" s="81"/>
      <c r="AA13" s="81"/>
      <c r="AB13" s="81"/>
      <c r="AC13" s="81"/>
      <c r="AD13" s="82"/>
    </row>
    <row r="14" spans="2:30">
      <c r="B14" s="84"/>
      <c r="C14" s="85"/>
      <c r="D14" s="85"/>
      <c r="E14" s="85"/>
      <c r="F14" s="85"/>
      <c r="G14" s="85"/>
      <c r="H14" s="85"/>
      <c r="I14" s="85"/>
      <c r="J14" s="86"/>
      <c r="L14" s="84"/>
      <c r="M14" s="85"/>
      <c r="N14" s="85"/>
      <c r="O14" s="85"/>
      <c r="P14" s="85"/>
      <c r="Q14" s="85"/>
      <c r="R14" s="85"/>
      <c r="S14" s="85"/>
      <c r="T14" s="86"/>
      <c r="V14" s="84"/>
      <c r="W14" s="85"/>
      <c r="X14" s="85"/>
      <c r="Y14" s="85"/>
      <c r="Z14" s="85"/>
      <c r="AA14" s="85"/>
      <c r="AB14" s="85"/>
      <c r="AC14" s="85"/>
      <c r="AD14" s="86"/>
    </row>
    <row r="15" spans="2:30" ht="7.5" customHeight="1"/>
    <row r="16" spans="2:30">
      <c r="B16" s="87" t="s">
        <v>45</v>
      </c>
      <c r="C16" s="88" t="s">
        <v>46</v>
      </c>
      <c r="D16" s="89" t="s">
        <v>115</v>
      </c>
      <c r="E16" s="88" t="s">
        <v>140</v>
      </c>
      <c r="F16" s="94" t="s">
        <v>114</v>
      </c>
      <c r="G16" s="79"/>
      <c r="H16" s="79"/>
      <c r="I16" s="79"/>
      <c r="J16" s="80"/>
    </row>
    <row r="17" spans="2:10">
      <c r="B17" s="91">
        <v>0</v>
      </c>
      <c r="C17" s="92">
        <v>90</v>
      </c>
      <c r="D17" s="92">
        <v>0</v>
      </c>
      <c r="E17" s="92">
        <v>0</v>
      </c>
      <c r="F17" s="95">
        <v>90</v>
      </c>
      <c r="G17" s="81"/>
      <c r="H17" s="81"/>
      <c r="I17" s="81"/>
      <c r="J17" s="82"/>
    </row>
    <row r="18" spans="2:10">
      <c r="B18" s="83"/>
      <c r="C18" s="81"/>
      <c r="D18" s="81"/>
      <c r="E18" s="81"/>
      <c r="F18" s="81"/>
      <c r="G18" s="81"/>
      <c r="H18" s="81"/>
      <c r="I18" s="81"/>
      <c r="J18" s="82"/>
    </row>
    <row r="19" spans="2:10">
      <c r="B19" s="83"/>
      <c r="C19" s="81"/>
      <c r="D19" s="81"/>
      <c r="E19" s="81"/>
      <c r="F19" s="81"/>
      <c r="G19" s="81"/>
      <c r="H19" s="81"/>
      <c r="I19" s="81"/>
      <c r="J19" s="82"/>
    </row>
    <row r="20" spans="2:10">
      <c r="B20" s="83"/>
      <c r="C20" s="81"/>
      <c r="D20" s="81"/>
      <c r="E20" s="81"/>
      <c r="F20" s="81"/>
      <c r="G20" s="81"/>
      <c r="H20" s="81"/>
      <c r="I20" s="81"/>
      <c r="J20" s="82"/>
    </row>
    <row r="21" spans="2:10">
      <c r="B21" s="83"/>
      <c r="C21" s="81"/>
      <c r="D21" s="81"/>
      <c r="E21" s="81"/>
      <c r="F21" s="81"/>
      <c r="G21" s="81"/>
      <c r="H21" s="81"/>
      <c r="I21" s="81"/>
      <c r="J21" s="82"/>
    </row>
    <row r="22" spans="2:10">
      <c r="B22" s="83"/>
      <c r="C22" s="81"/>
      <c r="D22" s="81"/>
      <c r="E22" s="81"/>
      <c r="F22" s="81"/>
      <c r="G22" s="81"/>
      <c r="H22" s="81"/>
      <c r="I22" s="81"/>
      <c r="J22" s="82"/>
    </row>
    <row r="23" spans="2:10">
      <c r="B23" s="83"/>
      <c r="C23" s="81"/>
      <c r="D23" s="81"/>
      <c r="E23" s="81"/>
      <c r="F23" s="81"/>
      <c r="G23" s="81"/>
      <c r="H23" s="81"/>
      <c r="I23" s="81"/>
      <c r="J23" s="82"/>
    </row>
    <row r="24" spans="2:10">
      <c r="B24" s="83"/>
      <c r="C24" s="81"/>
      <c r="D24" s="81"/>
      <c r="E24" s="81"/>
      <c r="F24" s="81"/>
      <c r="G24" s="81"/>
      <c r="H24" s="81"/>
      <c r="I24" s="81"/>
      <c r="J24" s="82"/>
    </row>
    <row r="25" spans="2:10">
      <c r="B25" s="83"/>
      <c r="C25" s="81"/>
      <c r="D25" s="81"/>
      <c r="E25" s="81"/>
      <c r="F25" s="81"/>
      <c r="G25" s="81"/>
      <c r="H25" s="81"/>
      <c r="I25" s="81"/>
      <c r="J25" s="82"/>
    </row>
    <row r="26" spans="2:10">
      <c r="B26" s="83"/>
      <c r="C26" s="81"/>
      <c r="D26" s="81"/>
      <c r="E26" s="81"/>
      <c r="F26" s="81"/>
      <c r="G26" s="81"/>
      <c r="H26" s="81"/>
      <c r="I26" s="81"/>
      <c r="J26" s="82"/>
    </row>
    <row r="27" spans="2:10">
      <c r="B27" s="83"/>
      <c r="C27" s="81"/>
      <c r="D27" s="81"/>
      <c r="E27" s="81"/>
      <c r="F27" s="81"/>
      <c r="G27" s="81"/>
      <c r="H27" s="81"/>
      <c r="I27" s="81"/>
      <c r="J27" s="82"/>
    </row>
    <row r="28" spans="2:10">
      <c r="B28" s="84"/>
      <c r="C28" s="85"/>
      <c r="D28" s="85"/>
      <c r="E28" s="85"/>
      <c r="F28" s="85"/>
      <c r="G28" s="85"/>
      <c r="H28" s="85"/>
      <c r="I28" s="85"/>
      <c r="J28" s="86"/>
    </row>
    <row r="29" spans="2:10" ht="7.5" customHeight="1"/>
    <row r="30" spans="2:10">
      <c r="B30" s="96" t="s">
        <v>45</v>
      </c>
      <c r="C30" s="88" t="s">
        <v>46</v>
      </c>
      <c r="D30" s="89" t="s">
        <v>115</v>
      </c>
      <c r="E30" s="88" t="s">
        <v>140</v>
      </c>
      <c r="F30" s="90" t="s">
        <v>114</v>
      </c>
      <c r="G30" s="79"/>
      <c r="H30" s="79"/>
      <c r="I30" s="79"/>
      <c r="J30" s="80"/>
    </row>
    <row r="31" spans="2:10">
      <c r="B31" s="97">
        <v>0.5</v>
      </c>
      <c r="C31" s="92">
        <v>90</v>
      </c>
      <c r="D31" s="92">
        <v>0</v>
      </c>
      <c r="E31" s="92">
        <v>0</v>
      </c>
      <c r="F31" s="93">
        <v>0</v>
      </c>
      <c r="G31" s="81"/>
      <c r="H31" s="81"/>
      <c r="I31" s="81"/>
      <c r="J31" s="82"/>
    </row>
    <row r="32" spans="2:10">
      <c r="B32" s="83"/>
      <c r="C32" s="81"/>
      <c r="D32" s="81"/>
      <c r="E32" s="81"/>
      <c r="F32" s="81"/>
      <c r="G32" s="81"/>
      <c r="H32" s="81"/>
      <c r="I32" s="81"/>
      <c r="J32" s="82"/>
    </row>
    <row r="33" spans="2:10">
      <c r="B33" s="83"/>
      <c r="C33" s="81"/>
      <c r="D33" s="81"/>
      <c r="E33" s="81"/>
      <c r="F33" s="81"/>
      <c r="G33" s="81"/>
      <c r="H33" s="81"/>
      <c r="I33" s="81"/>
      <c r="J33" s="82"/>
    </row>
    <row r="34" spans="2:10">
      <c r="B34" s="83"/>
      <c r="C34" s="81"/>
      <c r="D34" s="81"/>
      <c r="E34" s="81"/>
      <c r="F34" s="81"/>
      <c r="G34" s="81"/>
      <c r="H34" s="81"/>
      <c r="I34" s="81"/>
      <c r="J34" s="82"/>
    </row>
    <row r="35" spans="2:10">
      <c r="B35" s="83"/>
      <c r="C35" s="81"/>
      <c r="D35" s="81"/>
      <c r="E35" s="81"/>
      <c r="F35" s="81"/>
      <c r="G35" s="81"/>
      <c r="H35" s="81"/>
      <c r="I35" s="81"/>
      <c r="J35" s="82"/>
    </row>
    <row r="36" spans="2:10">
      <c r="B36" s="83"/>
      <c r="C36" s="81"/>
      <c r="D36" s="81"/>
      <c r="E36" s="81"/>
      <c r="F36" s="81"/>
      <c r="G36" s="81"/>
      <c r="H36" s="81"/>
      <c r="I36" s="81"/>
      <c r="J36" s="82"/>
    </row>
    <row r="37" spans="2:10">
      <c r="B37" s="83"/>
      <c r="C37" s="81"/>
      <c r="D37" s="81"/>
      <c r="E37" s="81"/>
      <c r="F37" s="81"/>
      <c r="G37" s="81"/>
      <c r="H37" s="81"/>
      <c r="I37" s="81"/>
      <c r="J37" s="82"/>
    </row>
    <row r="38" spans="2:10">
      <c r="B38" s="83"/>
      <c r="C38" s="81"/>
      <c r="D38" s="81"/>
      <c r="E38" s="81"/>
      <c r="F38" s="81"/>
      <c r="G38" s="81"/>
      <c r="H38" s="81"/>
      <c r="I38" s="81"/>
      <c r="J38" s="82"/>
    </row>
    <row r="39" spans="2:10">
      <c r="B39" s="83"/>
      <c r="C39" s="81"/>
      <c r="D39" s="81"/>
      <c r="E39" s="81"/>
      <c r="F39" s="81"/>
      <c r="G39" s="81"/>
      <c r="H39" s="81"/>
      <c r="I39" s="81"/>
      <c r="J39" s="82"/>
    </row>
    <row r="40" spans="2:10">
      <c r="B40" s="83"/>
      <c r="C40" s="81"/>
      <c r="D40" s="81"/>
      <c r="E40" s="81"/>
      <c r="F40" s="81"/>
      <c r="G40" s="81"/>
      <c r="H40" s="81"/>
      <c r="I40" s="81"/>
      <c r="J40" s="82"/>
    </row>
    <row r="41" spans="2:10">
      <c r="B41" s="83"/>
      <c r="C41" s="81"/>
      <c r="D41" s="81"/>
      <c r="E41" s="81"/>
      <c r="F41" s="81"/>
      <c r="G41" s="81"/>
      <c r="H41" s="81"/>
      <c r="I41" s="81"/>
      <c r="J41" s="82"/>
    </row>
    <row r="42" spans="2:10">
      <c r="B42" s="84"/>
      <c r="C42" s="85"/>
      <c r="D42" s="85"/>
      <c r="E42" s="85"/>
      <c r="F42" s="85"/>
      <c r="G42" s="85"/>
      <c r="H42" s="85"/>
      <c r="I42" s="85"/>
      <c r="J42" s="86"/>
    </row>
    <row r="43" spans="2:10" ht="6.75" customHeight="1"/>
    <row r="44" spans="2:10">
      <c r="B44" s="96" t="s">
        <v>45</v>
      </c>
      <c r="C44" s="88" t="s">
        <v>46</v>
      </c>
      <c r="D44" s="89" t="s">
        <v>115</v>
      </c>
      <c r="E44" s="88" t="s">
        <v>140</v>
      </c>
      <c r="F44" s="90" t="s">
        <v>114</v>
      </c>
      <c r="G44" s="79"/>
      <c r="H44" s="79"/>
      <c r="I44" s="79"/>
      <c r="J44" s="80"/>
    </row>
    <row r="45" spans="2:10">
      <c r="B45" s="97">
        <v>0.5</v>
      </c>
      <c r="C45" s="92">
        <v>90</v>
      </c>
      <c r="D45" s="92">
        <v>0</v>
      </c>
      <c r="E45" s="92">
        <v>0</v>
      </c>
      <c r="F45" s="93">
        <v>0</v>
      </c>
      <c r="G45" s="81"/>
      <c r="H45" s="81"/>
      <c r="I45" s="81"/>
      <c r="J45" s="82"/>
    </row>
    <row r="46" spans="2:10">
      <c r="B46" s="83"/>
      <c r="C46" s="81"/>
      <c r="D46" s="81"/>
      <c r="E46" s="81"/>
      <c r="F46" s="81"/>
      <c r="G46" s="81"/>
      <c r="H46" s="81"/>
      <c r="I46" s="81"/>
      <c r="J46" s="82"/>
    </row>
    <row r="47" spans="2:10">
      <c r="B47" s="83"/>
      <c r="C47" s="81"/>
      <c r="D47" s="81"/>
      <c r="E47" s="81"/>
      <c r="F47" s="81"/>
      <c r="G47" s="81"/>
      <c r="H47" s="81"/>
      <c r="I47" s="81"/>
      <c r="J47" s="82"/>
    </row>
    <row r="48" spans="2:10">
      <c r="B48" s="83"/>
      <c r="C48" s="81"/>
      <c r="D48" s="81"/>
      <c r="E48" s="81"/>
      <c r="F48" s="81"/>
      <c r="G48" s="81"/>
      <c r="H48" s="81"/>
      <c r="I48" s="81"/>
      <c r="J48" s="82"/>
    </row>
    <row r="49" spans="2:10">
      <c r="B49" s="83"/>
      <c r="C49" s="81"/>
      <c r="D49" s="81"/>
      <c r="E49" s="81"/>
      <c r="F49" s="81"/>
      <c r="G49" s="81"/>
      <c r="H49" s="81"/>
      <c r="I49" s="81"/>
      <c r="J49" s="82"/>
    </row>
    <row r="50" spans="2:10">
      <c r="B50" s="83"/>
      <c r="C50" s="81"/>
      <c r="D50" s="81"/>
      <c r="E50" s="81"/>
      <c r="F50" s="81"/>
      <c r="G50" s="81"/>
      <c r="H50" s="81"/>
      <c r="I50" s="81"/>
      <c r="J50" s="82"/>
    </row>
    <row r="51" spans="2:10">
      <c r="B51" s="83"/>
      <c r="C51" s="81"/>
      <c r="D51" s="81"/>
      <c r="E51" s="81"/>
      <c r="F51" s="81"/>
      <c r="G51" s="81"/>
      <c r="H51" s="81"/>
      <c r="I51" s="81"/>
      <c r="J51" s="82"/>
    </row>
    <row r="52" spans="2:10">
      <c r="B52" s="83"/>
      <c r="C52" s="81"/>
      <c r="D52" s="81"/>
      <c r="E52" s="81"/>
      <c r="F52" s="81"/>
      <c r="G52" s="81"/>
      <c r="H52" s="81"/>
      <c r="I52" s="81"/>
      <c r="J52" s="82"/>
    </row>
    <row r="53" spans="2:10">
      <c r="B53" s="83"/>
      <c r="C53" s="81"/>
      <c r="D53" s="81"/>
      <c r="E53" s="81"/>
      <c r="F53" s="81"/>
      <c r="G53" s="81"/>
      <c r="H53" s="81"/>
      <c r="I53" s="81"/>
      <c r="J53" s="82"/>
    </row>
    <row r="54" spans="2:10">
      <c r="B54" s="83"/>
      <c r="C54" s="81"/>
      <c r="D54" s="81"/>
      <c r="E54" s="81"/>
      <c r="F54" s="81"/>
      <c r="G54" s="81"/>
      <c r="H54" s="81"/>
      <c r="I54" s="81"/>
      <c r="J54" s="82"/>
    </row>
    <row r="55" spans="2:10">
      <c r="B55" s="83"/>
      <c r="C55" s="81"/>
      <c r="D55" s="81"/>
      <c r="E55" s="81"/>
      <c r="F55" s="81"/>
      <c r="G55" s="81"/>
      <c r="H55" s="81"/>
      <c r="I55" s="81"/>
      <c r="J55" s="82"/>
    </row>
    <row r="56" spans="2:10">
      <c r="B56" s="84"/>
      <c r="C56" s="85"/>
      <c r="D56" s="85"/>
      <c r="E56" s="85"/>
      <c r="F56" s="85"/>
      <c r="G56" s="85"/>
      <c r="H56" s="85"/>
      <c r="I56" s="85"/>
      <c r="J56" s="86"/>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Orbital Period</vt:lpstr>
      <vt:lpstr>Eclipse</vt:lpstr>
      <vt:lpstr>Einflüsse auf light dips</vt:lpstr>
      <vt:lpstr>Bahnneigung</vt:lpstr>
      <vt:lpstr>Sonnensystemorbits</vt:lpstr>
      <vt:lpstr> TIC 178155732</vt:lpstr>
      <vt:lpstr>Orbit glossary</vt:lpstr>
      <vt:lpstr>Kepler Parameter 6</vt:lpstr>
      <vt:lpstr>Demo</vt:lpstr>
      <vt:lpstr>Konvertierungsbeispiele</vt:lpstr>
      <vt:lpstr>Exoplanetenparameterableitung</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cp:lastModifiedBy>
  <dcterms:created xsi:type="dcterms:W3CDTF">2022-03-08T19:37:04Z</dcterms:created>
  <dcterms:modified xsi:type="dcterms:W3CDTF">2023-06-06T21:21:50Z</dcterms:modified>
</cp:coreProperties>
</file>