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3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6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7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8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9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0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1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2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3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4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5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6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lsc\OneDrive - AspIT - Ondrive\Uli\Python\curvesim\results\"/>
    </mc:Choice>
  </mc:AlternateContent>
  <xr:revisionPtr revIDLastSave="0" documentId="13_ncr:1_{958F0496-540B-4911-951C-5B1EE72F2B5C}" xr6:coauthVersionLast="47" xr6:coauthVersionMax="47" xr10:uidLastSave="{00000000-0000-0000-0000-000000000000}"/>
  <bookViews>
    <workbookView xWindow="-108" yWindow="-108" windowWidth="30936" windowHeight="16776" tabRatio="1000" activeTab="5" xr2:uid="{6919DDE8-15F9-45FB-B5F7-4209377AF865}"/>
  </bookViews>
  <sheets>
    <sheet name="LMfit Konvergenz" sheetId="49" r:id="rId1"/>
    <sheet name="LMfit1" sheetId="47" r:id="rId2"/>
    <sheet name="fits" sheetId="48" r:id="rId3"/>
    <sheet name="mcmc1" sheetId="44" r:id="rId4"/>
    <sheet name="mcmc2" sheetId="50" r:id="rId5"/>
    <sheet name="mcmc3" sheetId="51" r:id="rId6"/>
    <sheet name="RV" sheetId="46" r:id="rId7"/>
    <sheet name="with(out) b" sheetId="45" r:id="rId8"/>
    <sheet name="Rebound" sheetId="41" r:id="rId9"/>
    <sheet name="Rebound2" sheetId="43" r:id="rId10"/>
    <sheet name="TESS Data Processing" sheetId="42" r:id="rId11"/>
    <sheet name="Planner" sheetId="19" r:id="rId12"/>
    <sheet name="96years" sheetId="20" r:id="rId13"/>
    <sheet name="Planet c" sheetId="5" r:id="rId14"/>
    <sheet name="prognose transits c" sheetId="8" r:id="rId15"/>
    <sheet name="Transits c" sheetId="9" r:id="rId16"/>
    <sheet name="manual fit" sheetId="40" r:id="rId17"/>
    <sheet name="Transits" sheetId="7" r:id="rId18"/>
    <sheet name="28c" sheetId="11" r:id="rId19"/>
    <sheet name="31c" sheetId="12" r:id="rId20"/>
    <sheet name="34c" sheetId="15" r:id="rId21"/>
    <sheet name="37c" sheetId="16" r:id="rId22"/>
    <sheet name="61c" sheetId="28" r:id="rId23"/>
    <sheet name="64c" sheetId="14" r:id="rId24"/>
    <sheet name="67c" sheetId="13" r:id="rId25"/>
    <sheet name="89c" sheetId="26" r:id="rId26"/>
    <sheet name="88d" sheetId="21" r:id="rId27"/>
    <sheet name="89d" sheetId="25" r:id="rId28"/>
    <sheet name="all curves" sheetId="18" r:id="rId29"/>
    <sheet name="28c (2)" sheetId="29" r:id="rId30"/>
    <sheet name="31c (2)" sheetId="30" r:id="rId31"/>
    <sheet name="34c (2)" sheetId="31" r:id="rId32"/>
    <sheet name="37c (2)" sheetId="32" r:id="rId33"/>
    <sheet name="61c (2)" sheetId="33" r:id="rId34"/>
    <sheet name="64c (2)" sheetId="34" r:id="rId35"/>
    <sheet name="67c (2)" sheetId="35" r:id="rId36"/>
    <sheet name="89c (2)" sheetId="36" r:id="rId37"/>
    <sheet name="88d (2)" sheetId="37" r:id="rId38"/>
    <sheet name="89d (2)" sheetId="38" r:id="rId39"/>
    <sheet name="all curves (2)" sheetId="39" r:id="rId40"/>
  </sheets>
  <definedNames>
    <definedName name="_xlnm._FilterDatabase" localSheetId="6" hidden="1">RV!$A$1:$C$40</definedName>
    <definedName name="_xlnm._FilterDatabase" localSheetId="10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6" i="51" l="1"/>
  <c r="D15" i="51"/>
  <c r="D4" i="51" l="1"/>
  <c r="D2" i="51"/>
  <c r="D3" i="51"/>
  <c r="D14" i="51"/>
  <c r="D13" i="51"/>
  <c r="D12" i="51"/>
  <c r="D11" i="51"/>
  <c r="D10" i="51"/>
  <c r="D8" i="51"/>
  <c r="D7" i="51"/>
  <c r="D6" i="51"/>
  <c r="D5" i="51"/>
  <c r="D9" i="51"/>
  <c r="D2" i="50"/>
  <c r="E2" i="50"/>
  <c r="D3" i="50"/>
  <c r="E3" i="50"/>
  <c r="D4" i="50"/>
  <c r="D19" i="50" s="1"/>
  <c r="D5" i="50"/>
  <c r="E5" i="50"/>
  <c r="D6" i="50"/>
  <c r="E6" i="50"/>
  <c r="D7" i="50"/>
  <c r="E7" i="50"/>
  <c r="D8" i="50"/>
  <c r="E8" i="50"/>
  <c r="D9" i="50"/>
  <c r="E9" i="50"/>
  <c r="D10" i="50"/>
  <c r="E10" i="50"/>
  <c r="D11" i="50"/>
  <c r="E11" i="50"/>
  <c r="D12" i="50"/>
  <c r="E12" i="50"/>
  <c r="D13" i="50"/>
  <c r="E13" i="50"/>
  <c r="D14" i="50"/>
  <c r="E14" i="50"/>
  <c r="D15" i="50"/>
  <c r="E15" i="50"/>
  <c r="D16" i="50"/>
  <c r="E16" i="50"/>
  <c r="D17" i="50"/>
  <c r="E17" i="50"/>
  <c r="D18" i="50"/>
  <c r="E18" i="50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E4" i="50" l="1"/>
  <c r="E19" i="50" s="1"/>
  <c r="O16" i="7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<sst xmlns="http://schemas.openxmlformats.org/spreadsheetml/2006/main" count="1534" uniqueCount="394">
  <si>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</si>
  <si>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</si>
  <si>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</si>
  <si>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</si>
  <si>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</si>
  <si>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</si>
  <si>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</si>
  <si>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</si>
  <si>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</si>
  <si>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</si>
  <si>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</si>
  <si>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</si>
  <si>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</si>
  <si>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</si>
  <si>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</si>
  <si>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</si>
  <si>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</si>
  <si>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</si>
  <si>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</si>
  <si>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</si>
  <si>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</si>
  <si>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</si>
  <si>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</si>
  <si>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</si>
  <si>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</si>
  <si>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</si>
  <si>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</si>
  <si>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</si>
  <si>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</si>
  <si>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</si>
  <si>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</si>
  <si>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</si>
  <si>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</si>
  <si>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</si>
  <si>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</si>
  <si>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</si>
  <si>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</si>
  <si>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</si>
  <si>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</si>
  <si>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</si>
  <si>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</si>
  <si>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</si>
  <si>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</si>
  <si>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</si>
  <si>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</si>
  <si>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</si>
  <si>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</si>
  <si>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</si>
  <si>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</si>
  <si>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</si>
  <si>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</si>
  <si>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</si>
  <si>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</si>
  <si>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</si>
  <si>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</si>
  <si>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</si>
  <si>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</si>
  <si>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</si>
  <si>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</si>
  <si>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</si>
  <si>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</si>
  <si>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</si>
  <si>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</si>
  <si>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</si>
  <si>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</si>
  <si>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</si>
  <si>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</si>
  <si>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</si>
  <si>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</si>
  <si>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</si>
  <si>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</si>
  <si>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</si>
  <si>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</si>
  <si>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</si>
  <si>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</si>
  <si>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</si>
  <si>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</si>
  <si>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</si>
  <si>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</si>
  <si>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</si>
  <si>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</si>
  <si>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</si>
  <si>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</si>
  <si>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</si>
  <si>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</si>
  <si>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</si>
  <si>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</si>
  <si>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</si>
  <si>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</si>
  <si>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</si>
  <si>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</si>
  <si>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</si>
  <si>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</si>
  <si>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</si>
  <si>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</si>
  <si>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</si>
  <si>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</si>
  <si>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</si>
  <si>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</si>
  <si>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</si>
  <si>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</si>
  <si>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</si>
  <si>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</si>
  <si>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</si>
  <si>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</si>
  <si>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</si>
  <si>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</si>
  <si>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</si>
  <si>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</si>
  <si>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</si>
  <si>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</si>
  <si>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</si>
  <si>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</si>
  <si>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</si>
  <si>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</si>
  <si>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</si>
  <si>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</si>
  <si>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</si>
  <si>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</si>
  <si>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</si>
  <si>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</si>
  <si>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</si>
  <si>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</si>
  <si>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</si>
  <si>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</si>
  <si>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</si>
  <si>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</si>
  <si>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</si>
  <si>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</si>
  <si>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</si>
  <si>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</si>
  <si>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</si>
  <si>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</si>
  <si>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</si>
  <si>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</si>
  <si>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</si>
  <si>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</si>
  <si>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</si>
  <si>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</si>
  <si>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</si>
  <si>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</si>
  <si>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</si>
  <si>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</si>
  <si>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</si>
  <si>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</si>
  <si>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</si>
  <si>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</si>
  <si>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</si>
  <si>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</si>
  <si>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</si>
  <si>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</si>
  <si>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</si>
  <si>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</si>
  <si>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</si>
  <si>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</si>
  <si>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</si>
  <si>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</si>
  <si>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</si>
  <si>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</si>
  <si>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</si>
  <si>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</si>
  <si>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</si>
  <si>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</si>
  <si>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</si>
  <si>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</si>
  <si>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</si>
  <si>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</si>
  <si>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</si>
  <si>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</si>
  <si>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</si>
  <si>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</si>
  <si>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</si>
  <si>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</si>
  <si>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</si>
  <si>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</si>
  <si>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</si>
  <si>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</si>
  <si>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</si>
  <si>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</si>
  <si>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</si>
  <si>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</si>
  <si>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</si>
  <si>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</si>
  <si>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</si>
  <si>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</si>
  <si>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</si>
  <si>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</si>
  <si>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</si>
  <si>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</si>
  <si>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</si>
  <si>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</si>
  <si>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</si>
  <si>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</si>
  <si>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</si>
  <si>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</si>
  <si>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</si>
  <si>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</si>
  <si>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</si>
  <si>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</si>
  <si>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</si>
  <si>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</si>
  <si>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</si>
  <si>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</si>
  <si>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</si>
  <si>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</si>
  <si>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</si>
  <si>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</si>
  <si>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</si>
  <si>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</si>
  <si>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</si>
  <si>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</si>
  <si>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</si>
  <si>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</si>
  <si>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</si>
  <si>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</si>
  <si>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</si>
  <si>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</si>
  <si>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</si>
  <si>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</si>
  <si>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</si>
  <si>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</si>
  <si>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</si>
  <si>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</si>
  <si>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</si>
  <si>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</si>
  <si>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</si>
  <si>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</si>
  <si>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</si>
  <si>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</si>
  <si>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</si>
  <si>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</si>
  <si>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</si>
  <si>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</si>
  <si>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</si>
  <si>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</si>
  <si>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</si>
  <si>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</si>
  <si>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</si>
  <si>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</si>
  <si>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</si>
  <si>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</si>
  <si>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</si>
  <si>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</si>
  <si>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</si>
  <si>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</si>
  <si>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</si>
  <si>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</si>
  <si>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</si>
  <si>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</si>
  <si>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</si>
  <si>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</si>
  <si>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</si>
  <si>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</si>
  <si>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</si>
  <si>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</si>
  <si>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</si>
  <si>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</si>
  <si>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</si>
  <si>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</si>
  <si>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</si>
  <si>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</si>
  <si>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</si>
  <si>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</si>
  <si>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</si>
  <si>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</si>
  <si>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</si>
  <si>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</si>
  <si>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</si>
  <si>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</si>
  <si>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</si>
  <si>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</si>
  <si>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</si>
  <si>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</si>
  <si>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</si>
  <si>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</si>
  <si>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</si>
  <si>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</si>
  <si>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</si>
  <si>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</si>
  <si>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</si>
  <si>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</si>
  <si>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</si>
  <si>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</si>
  <si>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</si>
  <si>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</si>
  <si>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</si>
  <si>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</si>
  <si>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</si>
  <si>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</si>
  <si>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</si>
  <si>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</si>
  <si>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</si>
  <si>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</si>
  <si>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</si>
  <si>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</si>
  <si>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</si>
  <si>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</si>
  <si>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</si>
  <si>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</si>
  <si>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</si>
  <si>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</si>
  <si>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</si>
  <si>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</si>
  <si>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</si>
  <si>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</si>
  <si>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</si>
  <si>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</si>
  <si>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</si>
  <si>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</si>
  <si>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</si>
  <si>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</si>
  <si>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</si>
  <si>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</si>
  <si>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</si>
  <si>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</si>
  <si>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</si>
  <si>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</si>
  <si>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</si>
  <si>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</si>
  <si>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</si>
  <si>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</si>
  <si>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</si>
  <si>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</si>
  <si>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</si>
  <si>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</si>
  <si>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</si>
  <si>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</si>
  <si>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</si>
  <si>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max_delta=1.4086   mean_delta=0.3836</t>
  </si>
  <si>
    <t>Ø</t>
  </si>
  <si>
    <t>TOI4504d</t>
  </si>
  <si>
    <t>TOI4504c</t>
  </si>
  <si>
    <t>tt_err</t>
  </si>
  <si>
    <t>eclipser</t>
  </si>
  <si>
    <t>Fazit: Average Residual in Standard Deviations von 1 entspricht etwa einem durchschnittlichen Delta der einzelnen TT von 0,01 Tagen.</t>
  </si>
  <si>
    <t>X026, X027, X028</t>
  </si>
  <si>
    <t>Run</t>
  </si>
  <si>
    <t>X034</t>
  </si>
  <si>
    <t>X030</t>
  </si>
  <si>
    <t>X031</t>
  </si>
  <si>
    <t>X032</t>
  </si>
  <si>
    <t>X033</t>
  </si>
  <si>
    <t>X026</t>
  </si>
  <si>
    <t>X027</t>
  </si>
  <si>
    <t>X028</t>
  </si>
  <si>
    <t>X029</t>
  </si>
  <si>
    <t>Acceptance [%]</t>
  </si>
  <si>
    <t>Steps</t>
  </si>
  <si>
    <t>Single Planet</t>
  </si>
  <si>
    <t>X035</t>
  </si>
  <si>
    <t>mcmc</t>
  </si>
  <si>
    <t>Lmfit</t>
  </si>
  <si>
    <t>X025</t>
  </si>
  <si>
    <t>X023</t>
  </si>
  <si>
    <t>17*</t>
  </si>
  <si>
    <t>15*</t>
  </si>
  <si>
    <t>Aber MaxL weit weg von Simulationsparametern</t>
  </si>
  <si>
    <t>thin</t>
  </si>
  <si>
    <t>Max-Likelihood Residuen [std]</t>
  </si>
  <si>
    <t>meiPOom</t>
  </si>
  <si>
    <t>meiP_om</t>
  </si>
  <si>
    <t>me_POom</t>
  </si>
  <si>
    <t>me_P_om</t>
  </si>
  <si>
    <t>___P___</t>
  </si>
  <si>
    <t>___P__m</t>
  </si>
  <si>
    <t>me_P__m</t>
  </si>
  <si>
    <t>X036</t>
  </si>
  <si>
    <t>c.P &gt; 82</t>
  </si>
  <si>
    <t>c.P &lt; 82</t>
  </si>
  <si>
    <t>Note</t>
  </si>
  <si>
    <t>81&lt;c.P&lt;84, 0&lt;o, ma&lt;360.   MaxL c.P = 84!!!</t>
  </si>
  <si>
    <t>d.m</t>
  </si>
  <si>
    <t>d.e</t>
  </si>
  <si>
    <t>d.i</t>
  </si>
  <si>
    <t>d.P</t>
  </si>
  <si>
    <t>d.O</t>
  </si>
  <si>
    <t>d.o</t>
  </si>
  <si>
    <t>d.ma</t>
  </si>
  <si>
    <t>c.m</t>
  </si>
  <si>
    <t>c.e</t>
  </si>
  <si>
    <t>c.i</t>
  </si>
  <si>
    <t>c.P</t>
  </si>
  <si>
    <t>c.O</t>
  </si>
  <si>
    <t>c.o</t>
  </si>
  <si>
    <t>c.ma</t>
  </si>
  <si>
    <t>81&lt;c.P&lt;86, 0&lt;o, -180&lt;ma&lt;180</t>
  </si>
  <si>
    <t>X037</t>
  </si>
  <si>
    <t>e.m</t>
  </si>
  <si>
    <t>e.e</t>
  </si>
  <si>
    <t>e.i</t>
  </si>
  <si>
    <t>e.P</t>
  </si>
  <si>
    <t>e.O</t>
  </si>
  <si>
    <t>e.o</t>
  </si>
  <si>
    <t>e.ma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</si>
</sst>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</numFmts>
  <fonts count="36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  <font>
      <sz val="11"/>
      <color theme="1" tint="0.34998626667073579"/>
      <name val="Aptos Narrow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79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15" borderId="8" xfId="0" applyFill="1" applyBorder="1"/>
    <xf numFmtId="0" fontId="0" fillId="15" borderId="4" xfId="0" applyFill="1" applyBorder="1"/>
    <xf numFmtId="164" fontId="1" fillId="0" borderId="0" xfId="0" applyNumberFormat="1" applyFont="1"/>
    <xf numFmtId="166" fontId="1" fillId="0" borderId="0" xfId="0" applyNumberFormat="1" applyFont="1"/>
    <xf numFmtId="0" fontId="32" fillId="0" borderId="0" xfId="0" applyFont="1"/>
    <xf numFmtId="3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35" fillId="0" borderId="0" xfId="0" applyFont="1" applyAlignment="1">
      <alignment horizontal="center"/>
    </xf>
    <xf numFmtId="3" fontId="35" fillId="0" borderId="0" xfId="0" applyNumberFormat="1" applyFont="1" applyAlignment="1">
      <alignment horizontal="center"/>
    </xf>
    <xf numFmtId="164" fontId="35" fillId="0" borderId="0" xfId="0" applyNumberFormat="1" applyFont="1" applyAlignment="1">
      <alignment horizontal="center"/>
    </xf>
    <xf numFmtId="0" fontId="35" fillId="0" borderId="0" xfId="0" applyFont="1"/>
    <xf numFmtId="0" fontId="0" fillId="0" borderId="0" xfId="0" applyAlignment="1">
      <alignment vertical="center" wrapText="1"/>
    </xf>
    <xf numFmtId="0" fontId="1" fillId="0" borderId="4" xfId="0" applyFont="1" applyBorder="1" applyAlignment="1">
      <alignment horizontal="center" vertical="center" wrapText="1"/>
    </xf>
    <xf numFmtId="3" fontId="0" fillId="10" borderId="0" xfId="0" applyNumberFormat="1" applyFill="1" applyAlignment="1">
      <alignment horizontal="center"/>
    </xf>
    <xf numFmtId="164" fontId="0" fillId="10" borderId="0" xfId="0" applyNumberFormat="1" applyFill="1" applyAlignment="1">
      <alignment horizontal="center"/>
    </xf>
    <xf numFmtId="4" fontId="35" fillId="0" borderId="0" xfId="0" applyNumberFormat="1" applyFont="1"/>
    <xf numFmtId="4" fontId="32" fillId="0" borderId="0" xfId="0" applyNumberFormat="1" applyFont="1"/>
    <xf numFmtId="0" fontId="1" fillId="0" borderId="5" xfId="0" applyFont="1" applyBorder="1" applyAlignment="1">
      <alignment horizontal="center" vertical="center" wrapText="1"/>
    </xf>
    <xf numFmtId="0" fontId="35" fillId="0" borderId="1" xfId="0" applyFont="1" applyBorder="1"/>
    <xf numFmtId="0" fontId="32" fillId="0" borderId="1" xfId="0" applyFont="1" applyBorder="1"/>
    <xf numFmtId="4" fontId="0" fillId="0" borderId="1" xfId="0" applyNumberFormat="1" applyBorder="1"/>
    <xf numFmtId="4" fontId="35" fillId="0" borderId="1" xfId="0" applyNumberFormat="1" applyFont="1" applyBorder="1"/>
    <xf numFmtId="4" fontId="32" fillId="0" borderId="1" xfId="0" applyNumberFormat="1" applyFont="1" applyBorder="1"/>
    <xf numFmtId="4" fontId="19" fillId="0" borderId="0" xfId="0" applyNumberFormat="1" applyFont="1"/>
    <xf numFmtId="0" fontId="0" fillId="11" borderId="26" xfId="0" applyFill="1" applyBorder="1" applyAlignment="1">
      <alignment vertical="center" wrapText="1"/>
    </xf>
    <xf numFmtId="0" fontId="0" fillId="11" borderId="4" xfId="0" applyFill="1" applyBorder="1" applyAlignment="1">
      <alignment vertical="center" wrapText="1"/>
    </xf>
    <xf numFmtId="0" fontId="0" fillId="11" borderId="5" xfId="0" applyFill="1" applyBorder="1" applyAlignment="1">
      <alignment vertical="center" wrapText="1"/>
    </xf>
    <xf numFmtId="0" fontId="0" fillId="10" borderId="4" xfId="0" applyFill="1" applyBorder="1" applyAlignment="1">
      <alignment vertical="center" wrapText="1"/>
    </xf>
    <xf numFmtId="0" fontId="0" fillId="10" borderId="5" xfId="0" applyFill="1" applyBorder="1" applyAlignment="1">
      <alignment vertical="center" wrapText="1"/>
    </xf>
    <xf numFmtId="0" fontId="0" fillId="19" borderId="4" xfId="0" applyFill="1" applyBorder="1" applyAlignment="1">
      <alignment vertical="center" wrapText="1"/>
    </xf>
    <xf numFmtId="0" fontId="1" fillId="19" borderId="4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23" borderId="4" xfId="0" applyFont="1" applyFill="1" applyBorder="1" applyAlignment="1">
      <alignment horizontal="center" vertical="center" wrapText="1"/>
    </xf>
  </cellXfs>
  <cellStyles count="4">
    <cellStyle name="Komma" xfId="2" builtinId="3"/>
    <cellStyle name="Link" xfId="3" builtinId="8"/>
    <cellStyle name="Normal" xfId="0" builtinId="0"/>
    <cellStyle name="Procent" xfId="1" builtinId="5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chart" Target="../charts/chart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30.png"/><Relationship Id="rId1" Type="http://schemas.openxmlformats.org/officeDocument/2006/relationships/chart" Target="../charts/chart9.xml"/><Relationship Id="rId5" Type="http://schemas.openxmlformats.org/officeDocument/2006/relationships/image" Target="../media/image31.png"/><Relationship Id="rId4" Type="http://schemas.openxmlformats.org/officeDocument/2006/relationships/chart" Target="../charts/chart1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742950</xdr:colOff>
      <xdr:row>25</xdr:row>
      <xdr:rowOff>38100</xdr:rowOff>
    </xdr:from>
    <xdr:ext cx="9639300" cy="5611519"/>
    <xdr:pic>
      <xdr:nvPicPr>
        <xdr:cNvPr id="2" name="Grafik 1">
          <a:extLst>
            <a:ext uri="{FF2B5EF4-FFF2-40B4-BE49-F238E27FC236}">
              <a16:creationId xmlns:a16="http://schemas.microsoft.com/office/drawing/2014/main" id="{30284606-2E36-4E2A-A153-8152629F1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228600"/>
          <a:ext cx="9639300" cy="5611519"/>
        </a:xfrm>
        <a:prstGeom prst="rect">
          <a:avLst/>
        </a:prstGeom>
      </xdr:spPr>
    </xdr:pic>
    <xdr:clientData/>
  </xdr:oneCellAnchor>
  <xdr:oneCellAnchor>
    <xdr:from>
      <xdr:col>0</xdr:col>
      <xdr:colOff>704849</xdr:colOff>
      <xdr:row>25</xdr:row>
      <xdr:rowOff>76200</xdr:rowOff>
    </xdr:from>
    <xdr:ext cx="11153775" cy="5734838"/>
    <xdr:pic>
      <xdr:nvPicPr>
        <xdr:cNvPr id="3" name="Grafik 2">
          <a:extLst>
            <a:ext uri="{FF2B5EF4-FFF2-40B4-BE49-F238E27FC236}">
              <a16:creationId xmlns:a16="http://schemas.microsoft.com/office/drawing/2014/main" id="{359A0361-F8C1-4ED6-816C-2127E95FC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alphaModFix amt="24000"/>
        </a:blip>
        <a:stretch>
          <a:fillRect/>
        </a:stretch>
      </xdr:blipFill>
      <xdr:spPr>
        <a:xfrm>
          <a:off x="704849" y="266700"/>
          <a:ext cx="11153775" cy="5734838"/>
        </a:xfrm>
        <a:prstGeom prst="rect">
          <a:avLst/>
        </a:prstGeom>
      </xdr:spPr>
    </xdr:pic>
    <xdr:clientData/>
  </xdr:oneCellAnchor>
  <xdr:oneCellAnchor>
    <xdr:from>
      <xdr:col>0</xdr:col>
      <xdr:colOff>733425</xdr:colOff>
      <xdr:row>26</xdr:row>
      <xdr:rowOff>161925</xdr:rowOff>
    </xdr:from>
    <xdr:ext cx="4802376" cy="1647825"/>
    <xdr:pic>
      <xdr:nvPicPr>
        <xdr:cNvPr id="4" name="Grafik 3">
          <a:extLst>
            <a:ext uri="{FF2B5EF4-FFF2-40B4-BE49-F238E27FC236}">
              <a16:creationId xmlns:a16="http://schemas.microsoft.com/office/drawing/2014/main" id="{A75F8B23-D4B0-460E-B751-C2D186232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alphaModFix amt="34000"/>
        </a:blip>
        <a:stretch>
          <a:fillRect/>
        </a:stretch>
      </xdr:blipFill>
      <xdr:spPr>
        <a:xfrm>
          <a:off x="733425" y="542925"/>
          <a:ext cx="4802376" cy="1647825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topLeftCell="A28" workbookViewId="0">
      <selection activeCell="G54" sqref="G54"/>
    </sheetView>
  </sheetViews>
  <sheetFormatPr defaultColWidth="11.5546875" defaultRowHeight="14.4"/>
  <cols>
    <col min="1" max="1" width="3.6640625" customWidth="1"/>
    <col min="2" max="2" width="3.88671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0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307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0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0">
        <v>-1</v>
      </c>
      <c r="I6" s="340">
        <v>-1</v>
      </c>
      <c r="J6" s="342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308</v>
      </c>
      <c r="C7" s="333"/>
      <c r="D7" s="333"/>
      <c r="E7" s="333"/>
      <c r="F7" s="336">
        <v>15</v>
      </c>
      <c r="G7" s="340">
        <v>15</v>
      </c>
      <c r="H7" s="340">
        <v>-15</v>
      </c>
      <c r="I7" s="340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309</v>
      </c>
      <c r="C8" s="333"/>
      <c r="D8" s="333"/>
      <c r="E8" s="333"/>
      <c r="F8" s="333"/>
      <c r="G8" s="340">
        <v>15</v>
      </c>
      <c r="H8" s="341">
        <v>-15</v>
      </c>
      <c r="I8" s="341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0">
        <v>15</v>
      </c>
      <c r="H9" s="340">
        <v>-15</v>
      </c>
      <c r="I9" s="340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307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2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308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309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310</v>
      </c>
      <c r="F18" s="337" t="s">
        <v>313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314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318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315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316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317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>
      <c r="D24" t="s">
        <v>310</v>
      </c>
      <c r="F24" s="337" t="s">
        <v>322</v>
      </c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</row>
    <row r="25" spans="1:24">
      <c r="D25" t="str">
        <f>D24</f>
        <v>Simulation</v>
      </c>
      <c r="F25" s="337" t="s">
        <v>323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</row>
    <row r="26" spans="1:24">
      <c r="D26" t="str">
        <f t="shared" ref="D26:D29" si="1">D25</f>
        <v>Simulation</v>
      </c>
      <c r="F26" s="337" t="s">
        <v>324</v>
      </c>
      <c r="G26" s="119"/>
      <c r="H26" s="119"/>
      <c r="I26" s="119"/>
      <c r="J26" s="119">
        <v>83.283768916410494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</row>
    <row r="27" spans="1:24">
      <c r="D27" t="str">
        <f t="shared" si="1"/>
        <v>Simulation</v>
      </c>
      <c r="F27" s="337" t="s">
        <v>325</v>
      </c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</row>
    <row r="28" spans="1:24">
      <c r="D28" t="str">
        <f t="shared" si="1"/>
        <v>Simulation</v>
      </c>
      <c r="F28" s="337" t="s">
        <v>326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</row>
    <row r="29" spans="1:24" s="262" customFormat="1" ht="15" thickBot="1">
      <c r="D29" s="262" t="str">
        <f t="shared" si="1"/>
        <v>Simulation</v>
      </c>
      <c r="F29" s="343" t="s">
        <v>327</v>
      </c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</row>
    <row r="30" spans="1:24">
      <c r="D30" t="s">
        <v>311</v>
      </c>
      <c r="F30" s="337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337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337" t="str">
        <f t="shared" si="2"/>
        <v>TOI4504d.P</v>
      </c>
      <c r="G32" s="339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337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337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84" customFormat="1">
      <c r="D35" s="184" t="str">
        <f>D34</f>
        <v>Fit</v>
      </c>
      <c r="F35" s="338" t="str">
        <f t="shared" si="2"/>
        <v>TOI4504d.ma</v>
      </c>
      <c r="G35" s="184">
        <v>325.95602000000002</v>
      </c>
      <c r="H35" s="184">
        <v>311.57562999999999</v>
      </c>
      <c r="I35" s="184">
        <v>322.45071000000002</v>
      </c>
    </row>
    <row r="36" spans="4:24">
      <c r="D36" t="s">
        <v>311</v>
      </c>
      <c r="F36" s="337" t="str">
        <f t="shared" si="2"/>
        <v>TOI4504c.mass</v>
      </c>
    </row>
    <row r="37" spans="4:24">
      <c r="D37" t="str">
        <f t="shared" ref="D37:D40" si="4">D36</f>
        <v>Fit</v>
      </c>
      <c r="F37" s="337" t="str">
        <f t="shared" si="2"/>
        <v>TOI4504c.e</v>
      </c>
    </row>
    <row r="38" spans="4:24">
      <c r="D38" t="str">
        <f t="shared" si="4"/>
        <v>Fit</v>
      </c>
      <c r="F38" s="337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337" t="str">
        <f t="shared" si="2"/>
        <v>TOI4504c.Omega</v>
      </c>
    </row>
    <row r="40" spans="4:24">
      <c r="D40" t="str">
        <f t="shared" si="4"/>
        <v>Fit</v>
      </c>
      <c r="F40" s="337" t="str">
        <f t="shared" si="2"/>
        <v>TOI4504c.omega</v>
      </c>
    </row>
    <row r="41" spans="4:24" s="262" customFormat="1" ht="15" thickBot="1">
      <c r="D41" s="262" t="str">
        <f>D40</f>
        <v>Fit</v>
      </c>
      <c r="F41" s="343" t="str">
        <f t="shared" si="2"/>
        <v>TOI4504c.ma</v>
      </c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</row>
    <row r="42" spans="4:24">
      <c r="D42" t="s">
        <v>312</v>
      </c>
      <c r="F42" s="337" t="str">
        <f t="shared" si="2"/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5">D42</f>
        <v>Fit-Fehler</v>
      </c>
      <c r="F43" s="337" t="str">
        <f t="shared" ref="F43:F45" si="6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5"/>
        <v>Fit-Fehler</v>
      </c>
      <c r="F44" s="337" t="str">
        <f t="shared" si="6"/>
        <v>TOI4504d.P</v>
      </c>
      <c r="G44" s="339"/>
      <c r="H44" s="119">
        <f t="shared" ref="H44:I47" si="7">H32-H20</f>
        <v>-1.0256268610337997</v>
      </c>
      <c r="I44" s="119">
        <f t="shared" si="7"/>
        <v>-4.5316861033803946E-2</v>
      </c>
      <c r="J44" s="119">
        <f t="shared" ref="J44:J50" si="8">J32-J20</f>
        <v>-1.1255768610337995</v>
      </c>
    </row>
    <row r="45" spans="4:24">
      <c r="D45" t="str">
        <f t="shared" si="5"/>
        <v>Fit-Fehler</v>
      </c>
      <c r="F45" s="337" t="str">
        <f t="shared" si="6"/>
        <v>TOI4504d.Omega</v>
      </c>
      <c r="G45" s="119">
        <f>G33-G21</f>
        <v>-2.7059350482336604</v>
      </c>
      <c r="H45" s="119">
        <f t="shared" si="7"/>
        <v>-4.1672950482336599</v>
      </c>
      <c r="I45" s="119">
        <f t="shared" si="7"/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 t="shared" si="7"/>
        <v>-21.816580347210405</v>
      </c>
      <c r="I46" s="119">
        <f t="shared" si="7"/>
        <v>4.1354396527896</v>
      </c>
      <c r="J46" s="339"/>
    </row>
    <row r="47" spans="4:24" s="184" customFormat="1">
      <c r="D47" s="184" t="str">
        <f t="shared" si="5"/>
        <v>Fit-Fehler</v>
      </c>
      <c r="F47" s="338" t="str">
        <f>F35</f>
        <v>TOI4504d.ma</v>
      </c>
      <c r="G47" s="198">
        <f>G35-G23</f>
        <v>-4.0135798776479987</v>
      </c>
      <c r="H47" s="198">
        <f t="shared" si="7"/>
        <v>-18.393969877648033</v>
      </c>
      <c r="I47" s="198">
        <f t="shared" si="7"/>
        <v>-7.5188898776480073</v>
      </c>
      <c r="J47" s="346"/>
    </row>
    <row r="48" spans="4:24">
      <c r="D48" t="s">
        <v>312</v>
      </c>
      <c r="F48" s="337" t="str">
        <f>F36</f>
        <v>TOI4504c.mass</v>
      </c>
      <c r="G48" s="119"/>
      <c r="H48" s="119"/>
      <c r="I48" s="119"/>
      <c r="J48" s="339"/>
    </row>
    <row r="49" spans="4:24">
      <c r="D49" t="str">
        <f t="shared" ref="D49:D51" si="9">D48</f>
        <v>Fit-Fehler</v>
      </c>
      <c r="F49" s="337" t="str">
        <f t="shared" ref="F49:F51" si="10">F37</f>
        <v>TOI4504c.e</v>
      </c>
      <c r="G49" s="119"/>
      <c r="H49" s="119"/>
      <c r="I49" s="119"/>
      <c r="J49" s="339"/>
    </row>
    <row r="50" spans="4:24">
      <c r="D50" t="str">
        <f t="shared" si="9"/>
        <v>Fit-Fehler</v>
      </c>
      <c r="F50" s="337" t="str">
        <f t="shared" si="10"/>
        <v>TOI4504c.P</v>
      </c>
      <c r="G50" s="119"/>
      <c r="H50" s="119"/>
      <c r="I50" s="119"/>
      <c r="J50" s="119">
        <f t="shared" si="8"/>
        <v>0.33202108358950966</v>
      </c>
    </row>
    <row r="51" spans="4:24">
      <c r="D51" t="str">
        <f t="shared" si="9"/>
        <v>Fit-Fehler</v>
      </c>
      <c r="F51" s="337" t="str">
        <f t="shared" si="10"/>
        <v>TOI4504c.Omega</v>
      </c>
      <c r="G51" s="119"/>
      <c r="H51" s="119"/>
      <c r="I51" s="119"/>
      <c r="J51" s="339"/>
    </row>
    <row r="52" spans="4:24">
      <c r="D52" t="str">
        <f>D51</f>
        <v>Fit-Fehler</v>
      </c>
      <c r="F52" s="337" t="str">
        <f>F40</f>
        <v>TOI4504c.omega</v>
      </c>
      <c r="G52" s="119"/>
      <c r="H52" s="119"/>
      <c r="I52" s="119"/>
      <c r="J52" s="339"/>
    </row>
    <row r="53" spans="4:24" s="262" customFormat="1" ht="15" thickBot="1">
      <c r="D53" s="262" t="str">
        <f t="shared" ref="D53" si="11">D52</f>
        <v>Fit-Fehler</v>
      </c>
      <c r="F53" s="343" t="str">
        <f>F41</f>
        <v>TOI4504c.ma</v>
      </c>
      <c r="G53" s="344"/>
      <c r="H53" s="344"/>
      <c r="I53" s="344"/>
      <c r="J53" s="345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</row>
    <row r="54" spans="4:24">
      <c r="F54" s="337" t="s">
        <v>320</v>
      </c>
      <c r="G54" s="119">
        <v>4.2073</v>
      </c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319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293</v>
      </c>
    </row>
    <row r="57" spans="4:24" s="337" customFormat="1">
      <c r="J57" s="337" t="s">
        <v>321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>
      <selection activeCell="H9" sqref="H9"/>
    </sheetView>
  </sheetViews>
  <sheetFormatPr defaultColWidth="11.5546875" defaultRowHeight="14.4"/>
  <cols>
    <col min="1" max="1" width="20.109375" style="1" customWidth="1"/>
    <col min="2" max="2" width="14.5546875" style="1" customWidth="1"/>
    <col min="3" max="3" width="47.44140625" customWidth="1"/>
    <col min="5" max="5" width="18" bestFit="1" customWidth="1"/>
    <col min="6" max="6" width="18.5546875" bestFit="1" customWidth="1"/>
    <col min="8" max="8" width="13.332031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/>
  </sheetViews>
  <sheetFormatPr defaultColWidth="11.5546875" defaultRowHeight="14.4"/>
  <sheetData>
    <row r="1" spans="1:6" ht="1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topLeftCell="A21" workbookViewId="0">
      <selection activeCell="E54" sqref="E54"/>
    </sheetView>
  </sheetViews>
  <sheetFormatPr defaultColWidth="11.5546875" defaultRowHeight="14.4"/>
  <cols>
    <col min="3" max="3" width="12.6640625" customWidth="1"/>
    <col min="4" max="4" width="16.33203125" bestFit="1" customWidth="1"/>
    <col min="6" max="6" width="14.44140625" bestFit="1" customWidth="1"/>
    <col min="7" max="7" width="11.5546875" bestFit="1" customWidth="1"/>
    <col min="8" max="8" width="14.33203125" bestFit="1" customWidth="1"/>
    <col min="9" max="9" width="13.88671875" customWidth="1"/>
    <col min="10" max="10" width="14.33203125" bestFit="1" customWidth="1"/>
    <col min="12" max="12" width="4" customWidth="1"/>
    <col min="13" max="13" width="14.33203125" bestFit="1" customWidth="1"/>
    <col min="14" max="14" width="5.33203125" bestFit="1" customWidth="1"/>
    <col min="15" max="15" width="3.6640625" bestFit="1" customWidth="1"/>
    <col min="16" max="16" width="14.33203125" bestFit="1" customWidth="1"/>
    <col min="17" max="17" width="5.33203125" bestFit="1" customWidth="1"/>
    <col min="18" max="18" width="3.6640625" bestFit="1" customWidth="1"/>
    <col min="19" max="19" width="14.33203125" bestFit="1" customWidth="1"/>
    <col min="20" max="20" width="5.33203125" bestFit="1" customWidth="1"/>
    <col min="21" max="21" width="3.6640625" bestFit="1" customWidth="1"/>
    <col min="22" max="22" width="14.33203125" bestFit="1" customWidth="1"/>
    <col min="23" max="23" width="5.33203125" bestFit="1" customWidth="1"/>
    <col min="24" max="24" width="3.6640625" bestFit="1" customWidth="1"/>
    <col min="25" max="25" width="14.33203125" bestFit="1" customWidth="1"/>
    <col min="26" max="26" width="5.33203125" bestFit="1" customWidth="1"/>
    <col min="27" max="27" width="3.6640625" bestFit="1" customWidth="1"/>
  </cols>
  <sheetData>
    <row r="1" spans="1:11" s="262" customFormat="1" ht="1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DEF9-8DC5-44FA-B4D9-D6226A926F5D}">
  <dimension ref="A1:G22"/>
  <sheetViews>
    <sheetView workbookViewId="0">
      <selection activeCell="F34" sqref="F34"/>
    </sheetView>
  </sheetViews>
  <sheetFormatPr defaultColWidth="11.5546875" defaultRowHeight="14.4"/>
  <sheetData>
    <row r="1" spans="1:7">
      <c r="A1" s="184" t="s">
        <v>333</v>
      </c>
      <c r="B1" s="184" t="s">
        <v>301</v>
      </c>
      <c r="C1" s="184" t="s">
        <v>332</v>
      </c>
      <c r="D1" s="184">
        <v>34</v>
      </c>
      <c r="E1" s="184"/>
    </row>
    <row r="2" spans="1:7">
      <c r="A2" t="s">
        <v>331</v>
      </c>
      <c r="B2">
        <v>2458401.4086000002</v>
      </c>
      <c r="C2">
        <v>0.02</v>
      </c>
      <c r="D2" s="349">
        <f>C2*$D$1*2.2</f>
        <v>1.4960000000000002</v>
      </c>
      <c r="E2">
        <f t="shared" ref="E2:E18" si="0">D2/C2</f>
        <v>74.800000000000011</v>
      </c>
    </row>
    <row r="3" spans="1:7">
      <c r="A3" t="s">
        <v>331</v>
      </c>
      <c r="B3">
        <v>2458483.2110000001</v>
      </c>
      <c r="C3">
        <v>0.02</v>
      </c>
      <c r="D3">
        <f t="shared" ref="D3:D18" si="1">C3*$D$1</f>
        <v>0.68</v>
      </c>
      <c r="E3">
        <f t="shared" si="0"/>
        <v>34</v>
      </c>
    </row>
    <row r="4" spans="1:7">
      <c r="A4" t="s">
        <v>331</v>
      </c>
      <c r="B4">
        <v>2458565.0902</v>
      </c>
      <c r="C4">
        <v>0.02</v>
      </c>
      <c r="D4">
        <f t="shared" si="1"/>
        <v>0.68</v>
      </c>
      <c r="E4">
        <f t="shared" si="0"/>
        <v>34</v>
      </c>
      <c r="G4" t="s">
        <v>334</v>
      </c>
    </row>
    <row r="5" spans="1:7">
      <c r="A5" t="s">
        <v>331</v>
      </c>
      <c r="B5">
        <v>2458647.3328</v>
      </c>
      <c r="C5">
        <v>0.02</v>
      </c>
      <c r="D5">
        <f t="shared" si="1"/>
        <v>0.68</v>
      </c>
      <c r="E5">
        <f t="shared" si="0"/>
        <v>34</v>
      </c>
    </row>
    <row r="6" spans="1:7">
      <c r="A6" t="s">
        <v>331</v>
      </c>
      <c r="B6">
        <v>2459065.2370000002</v>
      </c>
      <c r="C6">
        <v>6.9444440000000001E-3</v>
      </c>
      <c r="D6">
        <f t="shared" si="1"/>
        <v>0.23611109599999999</v>
      </c>
      <c r="E6">
        <f t="shared" si="0"/>
        <v>34</v>
      </c>
    </row>
    <row r="7" spans="1:7">
      <c r="A7" t="s">
        <v>331</v>
      </c>
      <c r="B7">
        <v>2459148.4781999998</v>
      </c>
      <c r="C7">
        <v>6.9444440000000001E-3</v>
      </c>
      <c r="D7">
        <f t="shared" si="1"/>
        <v>0.23611109599999999</v>
      </c>
      <c r="E7">
        <f t="shared" si="0"/>
        <v>34</v>
      </c>
    </row>
    <row r="8" spans="1:7">
      <c r="A8" t="s">
        <v>331</v>
      </c>
      <c r="B8">
        <v>2459231.1143999998</v>
      </c>
      <c r="C8">
        <v>6.9444440000000001E-3</v>
      </c>
      <c r="D8">
        <f t="shared" si="1"/>
        <v>0.23611109599999999</v>
      </c>
      <c r="E8">
        <f t="shared" si="0"/>
        <v>34</v>
      </c>
    </row>
    <row r="9" spans="1:7">
      <c r="A9" t="s">
        <v>331</v>
      </c>
      <c r="B9">
        <v>2459313.2535000001</v>
      </c>
      <c r="C9">
        <v>6.9444440000000001E-3</v>
      </c>
      <c r="D9">
        <f t="shared" si="1"/>
        <v>0.23611109599999999</v>
      </c>
      <c r="E9">
        <f t="shared" si="0"/>
        <v>34</v>
      </c>
    </row>
    <row r="10" spans="1:7">
      <c r="A10" t="s">
        <v>331</v>
      </c>
      <c r="B10">
        <v>2459976.0493000001</v>
      </c>
      <c r="C10">
        <v>0.01</v>
      </c>
      <c r="D10">
        <f t="shared" si="1"/>
        <v>0.34</v>
      </c>
      <c r="E10">
        <f t="shared" si="0"/>
        <v>34</v>
      </c>
    </row>
    <row r="11" spans="1:7">
      <c r="A11" t="s">
        <v>331</v>
      </c>
      <c r="B11">
        <v>2460059.6189000001</v>
      </c>
      <c r="C11">
        <v>6.9444440000000001E-3</v>
      </c>
      <c r="D11">
        <f t="shared" si="1"/>
        <v>0.23611109599999999</v>
      </c>
      <c r="E11">
        <f t="shared" si="0"/>
        <v>34</v>
      </c>
    </row>
    <row r="12" spans="1:7">
      <c r="A12" t="s">
        <v>331</v>
      </c>
      <c r="B12">
        <v>2460142.6047999999</v>
      </c>
      <c r="C12">
        <v>6.9444440000000001E-3</v>
      </c>
      <c r="D12">
        <f t="shared" si="1"/>
        <v>0.23611109599999999</v>
      </c>
      <c r="E12">
        <f t="shared" si="0"/>
        <v>34</v>
      </c>
    </row>
    <row r="13" spans="1:7">
      <c r="A13" t="s">
        <v>331</v>
      </c>
      <c r="B13">
        <v>2460718.6126000001</v>
      </c>
      <c r="C13">
        <v>6.9444440000000001E-3</v>
      </c>
      <c r="D13">
        <f t="shared" si="1"/>
        <v>0.23611109599999999</v>
      </c>
      <c r="E13">
        <f t="shared" si="0"/>
        <v>34</v>
      </c>
    </row>
    <row r="14" spans="1:7">
      <c r="A14" t="s">
        <v>331</v>
      </c>
      <c r="B14">
        <v>2460886.2719999999</v>
      </c>
      <c r="C14">
        <v>6.9444440000000001E-3</v>
      </c>
      <c r="D14">
        <f t="shared" si="1"/>
        <v>0.23611109599999999</v>
      </c>
      <c r="E14">
        <f t="shared" si="0"/>
        <v>34</v>
      </c>
    </row>
    <row r="15" spans="1:7">
      <c r="A15" t="s">
        <v>330</v>
      </c>
      <c r="B15">
        <v>2460695.5345999999</v>
      </c>
      <c r="C15">
        <v>6.9444440000000001E-3</v>
      </c>
      <c r="D15">
        <f t="shared" si="1"/>
        <v>0.23611109599999999</v>
      </c>
      <c r="E15">
        <f t="shared" si="0"/>
        <v>34</v>
      </c>
    </row>
    <row r="16" spans="1:7">
      <c r="A16" t="s">
        <v>330</v>
      </c>
      <c r="B16">
        <v>2460736.6348999999</v>
      </c>
      <c r="C16">
        <v>6.9444440000000001E-3</v>
      </c>
      <c r="D16">
        <f t="shared" si="1"/>
        <v>0.23611109599999999</v>
      </c>
      <c r="E16">
        <f t="shared" si="0"/>
        <v>34</v>
      </c>
    </row>
    <row r="17" spans="1:5">
      <c r="A17" t="s">
        <v>330</v>
      </c>
      <c r="B17">
        <v>2460859.2275</v>
      </c>
      <c r="C17">
        <v>6.9444440000000001E-3</v>
      </c>
      <c r="D17">
        <f t="shared" si="1"/>
        <v>0.23611109599999999</v>
      </c>
      <c r="E17">
        <f t="shared" si="0"/>
        <v>34</v>
      </c>
    </row>
    <row r="18" spans="1:5">
      <c r="A18" s="184" t="s">
        <v>330</v>
      </c>
      <c r="B18" s="184">
        <v>2460900.06</v>
      </c>
      <c r="C18" s="184">
        <v>6.9444440000000001E-3</v>
      </c>
      <c r="D18" s="184">
        <f t="shared" si="1"/>
        <v>0.23611109599999999</v>
      </c>
      <c r="E18">
        <f t="shared" si="0"/>
        <v>34</v>
      </c>
    </row>
    <row r="19" spans="1:5">
      <c r="C19" s="337" t="s">
        <v>329</v>
      </c>
      <c r="D19" s="348">
        <f>AVERAGE(D2:D18)</f>
        <v>0.39466665600000012</v>
      </c>
      <c r="E19" s="347">
        <f>AVERAGE(E2:E18)</f>
        <v>36.4</v>
      </c>
    </row>
    <row r="22" spans="1:5">
      <c r="A22" t="s">
        <v>328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96FF-C541-4CC7-BD67-F918D14B26EA}">
  <dimension ref="A1:AN58"/>
  <sheetViews>
    <sheetView tabSelected="1" zoomScaleNormal="100" workbookViewId="0">
      <selection activeCell="A18" sqref="A18"/>
    </sheetView>
  </sheetViews>
  <sheetFormatPr defaultColWidth="11.5546875" defaultRowHeight="14.4"/>
  <cols>
    <col min="5" max="5" width="4.44140625" customWidth="1"/>
    <col min="6" max="6" width="8.44140625" bestFit="1" customWidth="1"/>
    <col min="7" max="7" width="4.44140625" customWidth="1"/>
    <col min="8" max="8" width="9" bestFit="1" customWidth="1"/>
    <col min="9" max="9" width="4.44140625" customWidth="1"/>
    <col min="10" max="10" width="9.6640625" customWidth="1"/>
    <col min="11" max="11" width="4.44140625" customWidth="1"/>
    <col min="12" max="12" width="9" bestFit="1" customWidth="1"/>
    <col min="13" max="13" width="7" customWidth="1"/>
    <col min="14" max="14" width="5.33203125" customWidth="1"/>
    <col min="15" max="15" width="15.6640625" customWidth="1"/>
    <col min="18" max="18" width="11.6640625" customWidth="1"/>
    <col min="19" max="19" width="43.44140625" style="137" bestFit="1" customWidth="1"/>
    <col min="20" max="25" width="6.44140625" customWidth="1"/>
    <col min="26" max="26" width="6.44140625" style="137" customWidth="1"/>
    <col min="27" max="32" width="6.44140625" customWidth="1"/>
    <col min="33" max="33" width="6.44140625" style="137" customWidth="1"/>
    <col min="34" max="40" width="6.44140625" customWidth="1"/>
  </cols>
  <sheetData>
    <row r="1" spans="1:40" s="356" customFormat="1" ht="30.75" customHeight="1">
      <c r="A1" s="357" t="s">
        <v>336</v>
      </c>
      <c r="B1" s="357" t="s">
        <v>310</v>
      </c>
      <c r="C1" s="357" t="s">
        <v>319</v>
      </c>
      <c r="D1" s="357" t="s">
        <v>302</v>
      </c>
      <c r="E1" s="378" t="s">
        <v>221</v>
      </c>
      <c r="F1" s="378"/>
      <c r="G1" s="377" t="s">
        <v>20</v>
      </c>
      <c r="H1" s="377"/>
      <c r="I1" s="376" t="s">
        <v>21</v>
      </c>
      <c r="J1" s="376"/>
      <c r="K1" s="375" t="s">
        <v>141</v>
      </c>
      <c r="L1" s="375"/>
      <c r="M1" s="357" t="s">
        <v>25</v>
      </c>
      <c r="N1" s="357" t="s">
        <v>72</v>
      </c>
      <c r="O1" s="357" t="s">
        <v>358</v>
      </c>
      <c r="P1" s="357" t="s">
        <v>347</v>
      </c>
      <c r="Q1" s="357" t="s">
        <v>357</v>
      </c>
      <c r="R1" s="357" t="s">
        <v>346</v>
      </c>
      <c r="S1" s="362" t="s">
        <v>369</v>
      </c>
      <c r="T1" s="369" t="s">
        <v>371</v>
      </c>
      <c r="U1" s="370" t="s">
        <v>372</v>
      </c>
      <c r="V1" s="370" t="s">
        <v>373</v>
      </c>
      <c r="W1" s="370" t="s">
        <v>374</v>
      </c>
      <c r="X1" s="370" t="s">
        <v>375</v>
      </c>
      <c r="Y1" s="370" t="s">
        <v>376</v>
      </c>
      <c r="Z1" s="371" t="s">
        <v>377</v>
      </c>
      <c r="AA1" s="372" t="s">
        <v>378</v>
      </c>
      <c r="AB1" s="372" t="s">
        <v>379</v>
      </c>
      <c r="AC1" s="372" t="s">
        <v>380</v>
      </c>
      <c r="AD1" s="372" t="s">
        <v>381</v>
      </c>
      <c r="AE1" s="372" t="s">
        <v>382</v>
      </c>
      <c r="AF1" s="372" t="s">
        <v>383</v>
      </c>
      <c r="AG1" s="373" t="s">
        <v>384</v>
      </c>
      <c r="AH1" s="374" t="s">
        <v>387</v>
      </c>
      <c r="AI1" s="374" t="s">
        <v>388</v>
      </c>
      <c r="AJ1" s="374" t="s">
        <v>389</v>
      </c>
      <c r="AK1" s="374" t="s">
        <v>390</v>
      </c>
      <c r="AL1" s="374" t="s">
        <v>391</v>
      </c>
      <c r="AM1" s="374" t="s">
        <v>392</v>
      </c>
      <c r="AN1" s="374" t="s">
        <v>393</v>
      </c>
    </row>
    <row r="2" spans="1:40">
      <c r="A2" s="1" t="s">
        <v>353</v>
      </c>
      <c r="B2" s="1"/>
      <c r="C2" s="1" t="s">
        <v>350</v>
      </c>
      <c r="D2" s="1">
        <f t="shared" ref="D2" si="0">SUM(E2:K2)</f>
        <v>13</v>
      </c>
      <c r="E2" s="1">
        <v>0</v>
      </c>
      <c r="F2" s="1"/>
      <c r="G2" s="1">
        <v>6</v>
      </c>
      <c r="H2" s="1" t="s">
        <v>360</v>
      </c>
      <c r="I2" s="1">
        <v>7</v>
      </c>
      <c r="J2" s="1" t="s">
        <v>359</v>
      </c>
      <c r="K2" s="1">
        <v>0</v>
      </c>
      <c r="L2" s="1"/>
      <c r="M2" s="1" t="s">
        <v>0</v>
      </c>
      <c r="N2" s="1">
        <v>15</v>
      </c>
      <c r="O2" s="1">
        <v>14</v>
      </c>
      <c r="P2" s="350">
        <v>1500</v>
      </c>
      <c r="Q2" s="350">
        <v>10</v>
      </c>
      <c r="R2" s="351">
        <v>12</v>
      </c>
      <c r="T2" s="193"/>
      <c r="U2" s="193"/>
      <c r="V2" s="193"/>
      <c r="W2" s="193"/>
      <c r="X2" s="193"/>
      <c r="Y2" s="193"/>
      <c r="Z2" s="365"/>
      <c r="AA2" s="193"/>
      <c r="AB2" s="193"/>
      <c r="AC2" s="193"/>
      <c r="AD2" s="193"/>
      <c r="AE2" s="193"/>
      <c r="AF2" s="193"/>
      <c r="AG2" s="365"/>
      <c r="AH2" s="193"/>
      <c r="AI2" s="193"/>
      <c r="AJ2" s="193"/>
      <c r="AK2" s="193"/>
      <c r="AL2" s="193"/>
      <c r="AM2" s="193"/>
      <c r="AN2" s="193"/>
    </row>
    <row r="3" spans="1:40">
      <c r="A3" s="1" t="s">
        <v>288</v>
      </c>
      <c r="B3" s="1"/>
      <c r="C3" s="1" t="s">
        <v>350</v>
      </c>
      <c r="D3" s="1">
        <f t="shared" ref="D3:D8" si="1">SUM(E3:K3)</f>
        <v>11</v>
      </c>
      <c r="E3" s="1">
        <v>0</v>
      </c>
      <c r="F3" s="1"/>
      <c r="G3" s="1">
        <v>5</v>
      </c>
      <c r="H3" s="1" t="s">
        <v>362</v>
      </c>
      <c r="I3" s="1">
        <v>6</v>
      </c>
      <c r="J3" s="1" t="s">
        <v>361</v>
      </c>
      <c r="K3" s="1">
        <v>0</v>
      </c>
      <c r="L3" s="1"/>
      <c r="M3" s="1" t="s">
        <v>0</v>
      </c>
      <c r="N3" s="1">
        <v>15</v>
      </c>
      <c r="O3" s="1">
        <v>12</v>
      </c>
      <c r="P3" s="350">
        <v>3000</v>
      </c>
      <c r="Q3" s="350">
        <v>30</v>
      </c>
      <c r="R3" s="351">
        <v>10</v>
      </c>
      <c r="T3" s="193"/>
      <c r="U3" s="193"/>
      <c r="V3" s="193"/>
      <c r="W3" s="193"/>
      <c r="X3" s="193"/>
      <c r="Y3" s="193"/>
      <c r="Z3" s="365"/>
      <c r="AA3" s="193"/>
      <c r="AB3" s="193"/>
      <c r="AC3" s="193"/>
      <c r="AD3" s="193"/>
      <c r="AE3" s="193"/>
      <c r="AF3" s="193"/>
      <c r="AG3" s="365"/>
      <c r="AH3" s="193"/>
      <c r="AI3" s="193"/>
      <c r="AJ3" s="193"/>
      <c r="AK3" s="193"/>
      <c r="AL3" s="193"/>
      <c r="AM3" s="193"/>
      <c r="AN3" s="193"/>
    </row>
    <row r="4" spans="1:40" s="355" customFormat="1">
      <c r="A4" s="352" t="s">
        <v>352</v>
      </c>
      <c r="B4" s="352" t="s">
        <v>165</v>
      </c>
      <c r="C4" s="352" t="s">
        <v>350</v>
      </c>
      <c r="D4" s="352">
        <f t="shared" si="1"/>
        <v>11</v>
      </c>
      <c r="E4" s="352">
        <v>0</v>
      </c>
      <c r="F4" s="352"/>
      <c r="G4" s="352">
        <v>5</v>
      </c>
      <c r="H4" s="352" t="s">
        <v>362</v>
      </c>
      <c r="I4" s="352">
        <v>6</v>
      </c>
      <c r="J4" s="352" t="s">
        <v>361</v>
      </c>
      <c r="K4" s="352">
        <v>0</v>
      </c>
      <c r="L4" s="352"/>
      <c r="M4" s="352" t="s">
        <v>0</v>
      </c>
      <c r="N4" s="352" t="s">
        <v>355</v>
      </c>
      <c r="O4" s="352">
        <v>1.4</v>
      </c>
      <c r="P4" s="353">
        <v>1400</v>
      </c>
      <c r="Q4" s="353">
        <v>1</v>
      </c>
      <c r="R4" s="354">
        <v>11</v>
      </c>
      <c r="S4" s="363" t="s">
        <v>356</v>
      </c>
      <c r="T4" s="360"/>
      <c r="U4" s="360"/>
      <c r="V4" s="360"/>
      <c r="W4" s="360"/>
      <c r="X4" s="360"/>
      <c r="Y4" s="360"/>
      <c r="Z4" s="366"/>
      <c r="AA4" s="360"/>
      <c r="AB4" s="360"/>
      <c r="AC4" s="360"/>
      <c r="AD4" s="360"/>
      <c r="AE4" s="360"/>
      <c r="AF4" s="360"/>
      <c r="AG4" s="366"/>
      <c r="AH4" s="360"/>
      <c r="AI4" s="360"/>
      <c r="AJ4" s="360"/>
      <c r="AK4" s="360"/>
      <c r="AL4" s="360"/>
      <c r="AM4" s="360"/>
      <c r="AN4" s="360"/>
    </row>
    <row r="5" spans="1:40">
      <c r="A5" s="1" t="s">
        <v>342</v>
      </c>
      <c r="B5" s="1"/>
      <c r="C5" s="1" t="s">
        <v>350</v>
      </c>
      <c r="D5" s="1">
        <f t="shared" si="1"/>
        <v>11</v>
      </c>
      <c r="E5" s="1">
        <v>0</v>
      </c>
      <c r="F5" s="1"/>
      <c r="G5" s="1">
        <v>5</v>
      </c>
      <c r="H5" s="1" t="s">
        <v>362</v>
      </c>
      <c r="I5" s="1">
        <v>6</v>
      </c>
      <c r="J5" s="1" t="s">
        <v>361</v>
      </c>
      <c r="K5" s="1">
        <v>0</v>
      </c>
      <c r="L5" s="1"/>
      <c r="M5" s="1" t="s">
        <v>0</v>
      </c>
      <c r="N5" s="1">
        <v>17</v>
      </c>
      <c r="O5" s="1">
        <v>40</v>
      </c>
      <c r="P5" s="350">
        <v>2500</v>
      </c>
      <c r="Q5" s="350">
        <v>1</v>
      </c>
      <c r="R5" s="351">
        <v>10</v>
      </c>
      <c r="S5" s="137" t="s">
        <v>367</v>
      </c>
      <c r="T5" s="193"/>
      <c r="U5" s="193"/>
      <c r="V5" s="193"/>
      <c r="W5" s="193"/>
      <c r="X5" s="193"/>
      <c r="Y5" s="193"/>
      <c r="Z5" s="365"/>
      <c r="AA5" s="193"/>
      <c r="AB5" s="193"/>
      <c r="AC5" s="193"/>
      <c r="AD5" s="193"/>
      <c r="AE5" s="193"/>
      <c r="AF5" s="193"/>
      <c r="AG5" s="365"/>
      <c r="AH5" s="193"/>
      <c r="AI5" s="193"/>
      <c r="AJ5" s="193"/>
      <c r="AK5" s="193"/>
      <c r="AL5" s="193"/>
      <c r="AM5" s="193"/>
      <c r="AN5" s="193"/>
    </row>
    <row r="6" spans="1:40">
      <c r="A6" s="1" t="s">
        <v>343</v>
      </c>
      <c r="B6" s="1"/>
      <c r="C6" s="1" t="s">
        <v>350</v>
      </c>
      <c r="D6" s="1">
        <f t="shared" si="1"/>
        <v>11</v>
      </c>
      <c r="E6" s="1">
        <v>0</v>
      </c>
      <c r="F6" s="1"/>
      <c r="G6" s="1">
        <v>5</v>
      </c>
      <c r="H6" s="1" t="s">
        <v>362</v>
      </c>
      <c r="I6" s="1">
        <v>6</v>
      </c>
      <c r="J6" s="1" t="s">
        <v>361</v>
      </c>
      <c r="K6" s="1">
        <v>0</v>
      </c>
      <c r="L6" s="1"/>
      <c r="M6" s="1" t="s">
        <v>0</v>
      </c>
      <c r="N6" s="1">
        <v>17</v>
      </c>
      <c r="O6" s="1">
        <v>15</v>
      </c>
      <c r="P6" s="350">
        <v>4000</v>
      </c>
      <c r="Q6" s="350">
        <v>1</v>
      </c>
      <c r="R6" s="351">
        <v>10</v>
      </c>
      <c r="S6" s="137" t="s">
        <v>367</v>
      </c>
      <c r="T6" s="193">
        <v>3.2772360586368898</v>
      </c>
      <c r="U6" s="193">
        <v>7.0485873790072595E-2</v>
      </c>
      <c r="V6" s="193"/>
      <c r="W6" s="193">
        <v>41.311019989794502</v>
      </c>
      <c r="X6" s="193">
        <v>2.3226176872822899</v>
      </c>
      <c r="Y6" s="193">
        <v>82.366137595963394</v>
      </c>
      <c r="Z6" s="367">
        <v>359.98973427444201</v>
      </c>
      <c r="AA6" s="193">
        <v>1.8137583183438699</v>
      </c>
      <c r="AB6" s="193">
        <v>6.8339059387481901E-2</v>
      </c>
      <c r="AC6" s="193"/>
      <c r="AD6" s="193">
        <v>83.699869365752505</v>
      </c>
      <c r="AE6" s="193"/>
      <c r="AF6" s="193">
        <v>344.62224784366202</v>
      </c>
      <c r="AG6" s="365">
        <v>92.430969027039893</v>
      </c>
      <c r="AH6" s="193"/>
      <c r="AI6" s="193"/>
      <c r="AJ6" s="193"/>
      <c r="AK6" s="193"/>
      <c r="AL6" s="193"/>
      <c r="AM6" s="193"/>
      <c r="AN6" s="193"/>
    </row>
    <row r="7" spans="1:40">
      <c r="A7" s="1" t="s">
        <v>344</v>
      </c>
      <c r="B7" s="1"/>
      <c r="C7" s="1" t="s">
        <v>350</v>
      </c>
      <c r="D7" s="1">
        <f t="shared" si="1"/>
        <v>11</v>
      </c>
      <c r="E7" s="1">
        <v>0</v>
      </c>
      <c r="F7" s="1"/>
      <c r="G7" s="1">
        <v>5</v>
      </c>
      <c r="H7" s="1" t="s">
        <v>362</v>
      </c>
      <c r="I7" s="1">
        <v>6</v>
      </c>
      <c r="J7" s="1" t="s">
        <v>361</v>
      </c>
      <c r="K7" s="1">
        <v>0</v>
      </c>
      <c r="L7" s="1"/>
      <c r="M7" s="1" t="s">
        <v>0</v>
      </c>
      <c r="N7" s="1">
        <v>17</v>
      </c>
      <c r="O7" s="1">
        <v>15</v>
      </c>
      <c r="P7" s="350">
        <v>4000</v>
      </c>
      <c r="Q7" s="350">
        <v>1</v>
      </c>
      <c r="R7" s="351">
        <v>10</v>
      </c>
      <c r="S7" s="137" t="s">
        <v>367</v>
      </c>
      <c r="T7" s="193">
        <v>3.2802407929089799</v>
      </c>
      <c r="U7" s="193">
        <v>7.0209643781123099E-2</v>
      </c>
      <c r="V7" s="193"/>
      <c r="W7" s="193">
        <v>41.310027804731902</v>
      </c>
      <c r="X7" s="193">
        <v>2.3200355656777298</v>
      </c>
      <c r="Y7" s="193">
        <v>82.327990793024</v>
      </c>
      <c r="Z7" s="367">
        <v>359.98542876740902</v>
      </c>
      <c r="AA7" s="193">
        <v>1.8073299023005001</v>
      </c>
      <c r="AB7" s="193">
        <v>6.8519786023081702E-2</v>
      </c>
      <c r="AC7" s="193"/>
      <c r="AD7" s="193">
        <v>83.699934488046793</v>
      </c>
      <c r="AE7" s="193"/>
      <c r="AF7" s="193">
        <v>344.73266185496601</v>
      </c>
      <c r="AG7" s="365">
        <v>92.344415497696104</v>
      </c>
      <c r="AH7" s="193"/>
      <c r="AI7" s="193"/>
      <c r="AJ7" s="193"/>
      <c r="AK7" s="193"/>
      <c r="AL7" s="193"/>
      <c r="AM7" s="193"/>
      <c r="AN7" s="193"/>
    </row>
    <row r="8" spans="1:40">
      <c r="A8" s="1" t="s">
        <v>345</v>
      </c>
      <c r="B8" s="1"/>
      <c r="C8" s="1" t="s">
        <v>350</v>
      </c>
      <c r="D8" s="1">
        <f t="shared" si="1"/>
        <v>11</v>
      </c>
      <c r="E8" s="1">
        <v>0</v>
      </c>
      <c r="F8" s="1"/>
      <c r="G8" s="1">
        <v>5</v>
      </c>
      <c r="H8" s="1" t="s">
        <v>362</v>
      </c>
      <c r="I8" s="1">
        <v>6</v>
      </c>
      <c r="J8" s="1" t="s">
        <v>361</v>
      </c>
      <c r="K8" s="1">
        <v>0</v>
      </c>
      <c r="L8" s="1"/>
      <c r="M8" s="1" t="s">
        <v>0</v>
      </c>
      <c r="N8" s="1">
        <v>17</v>
      </c>
      <c r="O8" s="1">
        <v>54</v>
      </c>
      <c r="P8" s="350">
        <v>3000</v>
      </c>
      <c r="Q8" s="350">
        <v>10</v>
      </c>
      <c r="R8" s="351">
        <v>5</v>
      </c>
      <c r="S8" s="137" t="s">
        <v>368</v>
      </c>
      <c r="T8" s="193">
        <v>1.74996839076563</v>
      </c>
      <c r="U8" s="193">
        <v>5.8335561577698598E-2</v>
      </c>
      <c r="V8" s="193"/>
      <c r="W8" s="193">
        <v>41.337136854597297</v>
      </c>
      <c r="X8" s="193">
        <v>1.4537447041587499</v>
      </c>
      <c r="Y8" s="193">
        <v>238.00626525837799</v>
      </c>
      <c r="Z8" s="365">
        <v>76.697688912127603</v>
      </c>
      <c r="AA8" s="193">
        <v>4.1466104909139601</v>
      </c>
      <c r="AB8" s="193">
        <v>4.82122922013856E-2</v>
      </c>
      <c r="AC8" s="193"/>
      <c r="AD8" s="193">
        <v>81.774162276513195</v>
      </c>
      <c r="AE8" s="193"/>
      <c r="AF8" s="193">
        <v>159.752984083743</v>
      </c>
      <c r="AG8" s="365">
        <v>290.27657250480399</v>
      </c>
      <c r="AH8" s="193"/>
      <c r="AI8" s="193"/>
      <c r="AJ8" s="193"/>
      <c r="AK8" s="193"/>
      <c r="AL8" s="193"/>
      <c r="AM8" s="193"/>
      <c r="AN8" s="193"/>
    </row>
    <row r="9" spans="1:40" s="355" customFormat="1">
      <c r="A9" s="352" t="s">
        <v>338</v>
      </c>
      <c r="B9" s="352" t="s">
        <v>165</v>
      </c>
      <c r="C9" s="352" t="s">
        <v>351</v>
      </c>
      <c r="D9" s="352">
        <f>SUM(E9:K9)</f>
        <v>6</v>
      </c>
      <c r="E9" s="352">
        <v>0</v>
      </c>
      <c r="F9" s="352"/>
      <c r="G9" s="352">
        <v>6</v>
      </c>
      <c r="H9" s="352"/>
      <c r="I9" s="352">
        <v>0</v>
      </c>
      <c r="J9" s="352"/>
      <c r="K9" s="352">
        <v>0</v>
      </c>
      <c r="L9" s="352"/>
      <c r="M9" s="352" t="s">
        <v>0</v>
      </c>
      <c r="N9" s="352" t="s">
        <v>354</v>
      </c>
      <c r="O9" s="352">
        <v>0</v>
      </c>
      <c r="P9" s="353">
        <v>11000</v>
      </c>
      <c r="Q9" s="353" t="s">
        <v>0</v>
      </c>
      <c r="R9" s="354" t="s">
        <v>0</v>
      </c>
      <c r="S9" s="363" t="s">
        <v>348</v>
      </c>
      <c r="T9" s="360"/>
      <c r="U9" s="360"/>
      <c r="V9" s="360"/>
      <c r="W9" s="360"/>
      <c r="X9" s="360"/>
      <c r="Y9" s="360"/>
      <c r="Z9" s="366"/>
      <c r="AA9" s="360"/>
      <c r="AB9" s="360"/>
      <c r="AC9" s="360"/>
      <c r="AD9" s="360"/>
      <c r="AE9" s="360"/>
      <c r="AF9" s="360"/>
      <c r="AG9" s="366"/>
      <c r="AH9" s="360"/>
      <c r="AI9" s="360"/>
      <c r="AJ9" s="360"/>
      <c r="AK9" s="360"/>
      <c r="AL9" s="360"/>
      <c r="AM9" s="360"/>
      <c r="AN9" s="360"/>
    </row>
    <row r="10" spans="1:40">
      <c r="A10" s="1" t="s">
        <v>339</v>
      </c>
      <c r="B10" s="1"/>
      <c r="C10" s="1" t="s">
        <v>350</v>
      </c>
      <c r="D10" s="1">
        <f t="shared" ref="D10:D15" si="2">SUM(E10:K10)</f>
        <v>2</v>
      </c>
      <c r="E10" s="1">
        <v>0</v>
      </c>
      <c r="F10" s="1"/>
      <c r="G10" s="1">
        <v>1</v>
      </c>
      <c r="H10" s="1" t="s">
        <v>363</v>
      </c>
      <c r="I10" s="1">
        <v>1</v>
      </c>
      <c r="J10" s="1" t="s">
        <v>363</v>
      </c>
      <c r="K10" s="1">
        <v>0</v>
      </c>
      <c r="L10" s="1"/>
      <c r="M10" s="1" t="s">
        <v>0</v>
      </c>
      <c r="N10" s="1">
        <v>17</v>
      </c>
      <c r="O10" s="1">
        <v>311</v>
      </c>
      <c r="P10" s="350">
        <v>1250</v>
      </c>
      <c r="Q10" s="350">
        <v>10</v>
      </c>
      <c r="R10" s="351">
        <v>12</v>
      </c>
      <c r="T10" s="193"/>
      <c r="U10" s="193"/>
      <c r="V10" s="193"/>
      <c r="W10" s="193"/>
      <c r="X10" s="193"/>
      <c r="Y10" s="193"/>
      <c r="Z10" s="365"/>
      <c r="AA10" s="193"/>
      <c r="AB10" s="193"/>
      <c r="AC10" s="193"/>
      <c r="AD10" s="193"/>
      <c r="AE10" s="193"/>
      <c r="AF10" s="193"/>
      <c r="AG10" s="365"/>
      <c r="AH10" s="193"/>
      <c r="AI10" s="193"/>
      <c r="AJ10" s="193"/>
      <c r="AK10" s="193"/>
      <c r="AL10" s="193"/>
      <c r="AM10" s="193"/>
      <c r="AN10" s="193"/>
    </row>
    <row r="11" spans="1:40">
      <c r="A11" s="1" t="s">
        <v>340</v>
      </c>
      <c r="B11" s="1"/>
      <c r="C11" s="1" t="s">
        <v>350</v>
      </c>
      <c r="D11" s="1">
        <f t="shared" si="2"/>
        <v>4</v>
      </c>
      <c r="E11" s="1">
        <v>0</v>
      </c>
      <c r="F11" s="1"/>
      <c r="G11" s="1">
        <v>2</v>
      </c>
      <c r="H11" s="1" t="s">
        <v>364</v>
      </c>
      <c r="I11" s="1">
        <v>2</v>
      </c>
      <c r="J11" s="1" t="s">
        <v>364</v>
      </c>
      <c r="K11" s="1">
        <v>0</v>
      </c>
      <c r="L11" s="1"/>
      <c r="M11" s="1" t="s">
        <v>0</v>
      </c>
      <c r="N11" s="1">
        <v>17</v>
      </c>
      <c r="O11" s="1">
        <v>169</v>
      </c>
      <c r="P11" s="350">
        <v>1750</v>
      </c>
      <c r="Q11" s="350">
        <v>10</v>
      </c>
      <c r="R11" s="351">
        <v>4</v>
      </c>
      <c r="T11" s="193"/>
      <c r="U11" s="193"/>
      <c r="V11" s="193"/>
      <c r="W11" s="193"/>
      <c r="X11" s="193"/>
      <c r="Y11" s="193"/>
      <c r="Z11" s="365"/>
      <c r="AA11" s="193"/>
      <c r="AB11" s="193"/>
      <c r="AC11" s="193"/>
      <c r="AD11" s="193"/>
      <c r="AE11" s="193"/>
      <c r="AF11" s="193"/>
      <c r="AG11" s="365"/>
      <c r="AH11" s="193"/>
      <c r="AI11" s="193"/>
      <c r="AJ11" s="193"/>
      <c r="AK11" s="193"/>
      <c r="AL11" s="193"/>
      <c r="AM11" s="193"/>
      <c r="AN11" s="193"/>
    </row>
    <row r="12" spans="1:40">
      <c r="A12" s="1" t="s">
        <v>341</v>
      </c>
      <c r="B12" s="1"/>
      <c r="C12" s="1" t="s">
        <v>350</v>
      </c>
      <c r="D12" s="1">
        <f t="shared" si="2"/>
        <v>11</v>
      </c>
      <c r="E12" s="1">
        <v>0</v>
      </c>
      <c r="F12" s="1"/>
      <c r="G12" s="1">
        <v>2</v>
      </c>
      <c r="H12" s="1" t="s">
        <v>364</v>
      </c>
      <c r="I12" s="1">
        <v>2</v>
      </c>
      <c r="J12" s="1" t="s">
        <v>364</v>
      </c>
      <c r="K12" s="1">
        <v>7</v>
      </c>
      <c r="L12" s="1" t="s">
        <v>359</v>
      </c>
      <c r="M12" s="1" t="s">
        <v>0</v>
      </c>
      <c r="N12" s="1">
        <v>17</v>
      </c>
      <c r="O12" s="1">
        <v>60</v>
      </c>
      <c r="P12" s="350">
        <v>5000</v>
      </c>
      <c r="Q12" s="350">
        <v>10</v>
      </c>
      <c r="R12" s="351">
        <v>1.5</v>
      </c>
      <c r="T12" s="193"/>
      <c r="U12" s="193"/>
      <c r="V12" s="193"/>
      <c r="W12" s="193">
        <v>41.626648394994398</v>
      </c>
      <c r="X12" s="193"/>
      <c r="Y12" s="193"/>
      <c r="Z12" s="365">
        <v>140.270326717752</v>
      </c>
      <c r="AA12" s="193"/>
      <c r="AB12" s="193"/>
      <c r="AC12" s="193"/>
      <c r="AD12" s="193">
        <v>81.864453056082198</v>
      </c>
      <c r="AE12" s="193"/>
      <c r="AF12" s="193"/>
      <c r="AG12" s="365">
        <v>178.32483175041901</v>
      </c>
      <c r="AH12" s="193">
        <v>6.5094204159371198</v>
      </c>
      <c r="AI12" s="193">
        <v>0.11750253355713899</v>
      </c>
      <c r="AJ12" s="193">
        <v>83.730408372183803</v>
      </c>
      <c r="AK12" s="193">
        <v>230.60245423607</v>
      </c>
      <c r="AL12" s="193">
        <v>-7.4937642265027499E-2</v>
      </c>
      <c r="AM12" s="193">
        <v>155.38827248905801</v>
      </c>
      <c r="AN12" s="193">
        <v>136.40348283796399</v>
      </c>
    </row>
    <row r="13" spans="1:40">
      <c r="A13" s="1" t="s">
        <v>337</v>
      </c>
      <c r="B13" s="1"/>
      <c r="C13" s="1" t="s">
        <v>350</v>
      </c>
      <c r="D13" s="1">
        <f t="shared" si="2"/>
        <v>15</v>
      </c>
      <c r="E13" s="1">
        <v>0</v>
      </c>
      <c r="F13" s="1"/>
      <c r="G13" s="1">
        <v>4</v>
      </c>
      <c r="H13" s="1" t="s">
        <v>365</v>
      </c>
      <c r="I13" s="1">
        <v>4</v>
      </c>
      <c r="J13" s="1" t="s">
        <v>365</v>
      </c>
      <c r="K13" s="1">
        <v>7</v>
      </c>
      <c r="L13" s="1" t="s">
        <v>359</v>
      </c>
      <c r="M13" s="1" t="s">
        <v>0</v>
      </c>
      <c r="N13" s="1">
        <v>17</v>
      </c>
      <c r="O13" s="1">
        <v>35</v>
      </c>
      <c r="P13" s="350">
        <v>11000</v>
      </c>
      <c r="Q13" s="350">
        <v>10</v>
      </c>
      <c r="R13" s="351">
        <v>1</v>
      </c>
      <c r="S13" s="364"/>
      <c r="T13" s="193">
        <v>1.96668596920616</v>
      </c>
      <c r="U13" s="193">
        <v>9.2008091372005094E-2</v>
      </c>
      <c r="V13" s="193"/>
      <c r="W13" s="193">
        <v>41.123637690178398</v>
      </c>
      <c r="X13" s="193"/>
      <c r="Y13" s="193"/>
      <c r="Z13" s="365">
        <v>162.33803872128999</v>
      </c>
      <c r="AA13" s="193">
        <v>4.0173581035578296</v>
      </c>
      <c r="AB13" s="193">
        <v>4.9907670914426099E-4</v>
      </c>
      <c r="AC13" s="193"/>
      <c r="AD13" s="193">
        <v>82.217728027681105</v>
      </c>
      <c r="AE13" s="193"/>
      <c r="AF13" s="193"/>
      <c r="AG13" s="365">
        <v>174.536604542731</v>
      </c>
      <c r="AH13" s="193">
        <v>7.4411273600053001</v>
      </c>
      <c r="AI13" s="193">
        <v>8.2462599155187194E-2</v>
      </c>
      <c r="AJ13" s="193">
        <v>81.402034577949394</v>
      </c>
      <c r="AK13" s="193">
        <v>231.07178808585701</v>
      </c>
      <c r="AL13" s="193">
        <v>-0.83175378370567798</v>
      </c>
      <c r="AM13" s="193">
        <v>209.37282808626401</v>
      </c>
      <c r="AN13" s="193">
        <v>127.549311098991</v>
      </c>
    </row>
    <row r="14" spans="1:40">
      <c r="A14" s="1" t="s">
        <v>349</v>
      </c>
      <c r="B14" s="1"/>
      <c r="C14" s="1" t="s">
        <v>350</v>
      </c>
      <c r="D14" s="1">
        <f t="shared" si="2"/>
        <v>21</v>
      </c>
      <c r="E14" s="1">
        <v>0</v>
      </c>
      <c r="F14" s="1"/>
      <c r="G14" s="1">
        <v>7</v>
      </c>
      <c r="H14" s="1" t="s">
        <v>359</v>
      </c>
      <c r="I14" s="1">
        <v>7</v>
      </c>
      <c r="J14" s="1" t="s">
        <v>359</v>
      </c>
      <c r="K14" s="1">
        <v>7</v>
      </c>
      <c r="L14" s="1" t="s">
        <v>359</v>
      </c>
      <c r="M14" s="1" t="s">
        <v>0</v>
      </c>
      <c r="N14" s="1">
        <v>17</v>
      </c>
      <c r="O14" s="1">
        <v>27</v>
      </c>
      <c r="P14" s="350">
        <v>7000</v>
      </c>
      <c r="Q14" s="350">
        <v>10</v>
      </c>
      <c r="R14" s="351">
        <v>2</v>
      </c>
      <c r="T14" s="193"/>
      <c r="U14" s="193"/>
      <c r="V14" s="193"/>
      <c r="W14" s="193"/>
      <c r="X14" s="193"/>
      <c r="Y14" s="193"/>
      <c r="Z14" s="365"/>
      <c r="AA14" s="193"/>
      <c r="AB14" s="193"/>
      <c r="AC14" s="193"/>
      <c r="AD14" s="193"/>
      <c r="AE14" s="193"/>
      <c r="AF14" s="193"/>
      <c r="AG14" s="365"/>
      <c r="AH14" s="193"/>
      <c r="AI14" s="368"/>
      <c r="AJ14" s="368"/>
      <c r="AK14" s="368"/>
      <c r="AL14" s="368"/>
      <c r="AM14" s="368"/>
      <c r="AN14" s="193"/>
    </row>
    <row r="15" spans="1:40">
      <c r="A15" s="1" t="s">
        <v>366</v>
      </c>
      <c r="B15" s="1"/>
      <c r="C15" s="1" t="s">
        <v>350</v>
      </c>
      <c r="D15" s="1">
        <f t="shared" si="2"/>
        <v>11</v>
      </c>
      <c r="E15" s="1">
        <v>0</v>
      </c>
      <c r="F15" s="1"/>
      <c r="G15" s="1">
        <v>5</v>
      </c>
      <c r="H15" s="1" t="s">
        <v>362</v>
      </c>
      <c r="I15" s="1">
        <v>6</v>
      </c>
      <c r="J15" s="1" t="s">
        <v>361</v>
      </c>
      <c r="K15" s="1">
        <v>0</v>
      </c>
      <c r="L15" s="1"/>
      <c r="M15" s="1" t="s">
        <v>0</v>
      </c>
      <c r="N15" s="1">
        <v>17</v>
      </c>
      <c r="O15" s="1">
        <v>15.7</v>
      </c>
      <c r="P15" s="350">
        <v>11500</v>
      </c>
      <c r="Q15" s="350">
        <v>10</v>
      </c>
      <c r="R15" s="351">
        <v>12</v>
      </c>
      <c r="S15" s="137" t="s">
        <v>370</v>
      </c>
      <c r="T15" s="193">
        <v>3.7816426199529101</v>
      </c>
      <c r="U15" s="193">
        <v>0.121208454471877</v>
      </c>
      <c r="V15" s="193"/>
      <c r="W15" s="193">
        <v>41.422083773311599</v>
      </c>
      <c r="X15" s="193">
        <v>1.0302142191685399</v>
      </c>
      <c r="Y15" s="193">
        <v>81.560967327652705</v>
      </c>
      <c r="Z15" s="367">
        <v>359.98173996371702</v>
      </c>
      <c r="AA15" s="193">
        <v>2.6439686864018799</v>
      </c>
      <c r="AB15" s="193">
        <v>3.64205989136972E-2</v>
      </c>
      <c r="AC15" s="193"/>
      <c r="AD15" s="361">
        <v>83.999924990176893</v>
      </c>
      <c r="AE15" s="193"/>
      <c r="AF15" s="193">
        <v>179.41679870527301</v>
      </c>
      <c r="AG15" s="365">
        <v>269.08211141751298</v>
      </c>
      <c r="AH15" s="193"/>
      <c r="AI15" s="368"/>
      <c r="AJ15" s="368"/>
      <c r="AK15" s="368"/>
      <c r="AL15" s="368"/>
      <c r="AM15" s="368"/>
      <c r="AN15" s="193"/>
    </row>
    <row r="16" spans="1:40">
      <c r="A16" s="1" t="s">
        <v>386</v>
      </c>
      <c r="B16" s="1"/>
      <c r="C16" s="1" t="s">
        <v>350</v>
      </c>
      <c r="D16" s="1">
        <f t="shared" ref="D16" si="3">SUM(E16:K16)</f>
        <v>11</v>
      </c>
      <c r="E16" s="1">
        <v>0</v>
      </c>
      <c r="F16" s="1"/>
      <c r="G16" s="1">
        <v>5</v>
      </c>
      <c r="H16" s="1" t="s">
        <v>362</v>
      </c>
      <c r="I16" s="1">
        <v>6</v>
      </c>
      <c r="J16" s="1" t="s">
        <v>361</v>
      </c>
      <c r="K16" s="1">
        <v>0</v>
      </c>
      <c r="L16" s="1"/>
      <c r="M16" s="1" t="s">
        <v>0</v>
      </c>
      <c r="N16" s="1">
        <v>17</v>
      </c>
      <c r="O16" s="133"/>
      <c r="P16" s="358"/>
      <c r="Q16" s="350">
        <v>10</v>
      </c>
      <c r="R16" s="359"/>
      <c r="S16" s="137" t="s">
        <v>385</v>
      </c>
      <c r="T16" s="193">
        <v>2.9203876936555102</v>
      </c>
      <c r="U16" s="193">
        <v>0.113466047760725</v>
      </c>
      <c r="V16" s="193">
        <v>88.708638832690596</v>
      </c>
      <c r="W16" s="193">
        <v>41.212989763793303</v>
      </c>
      <c r="X16" s="193">
        <v>4.9162366062577503</v>
      </c>
      <c r="Y16" s="193">
        <v>121.854815199702</v>
      </c>
      <c r="Z16" s="365">
        <v>275.29957223396002</v>
      </c>
      <c r="AA16" s="193">
        <v>2.5360961146224201</v>
      </c>
      <c r="AB16" s="193">
        <v>6.4583020748574402E-2</v>
      </c>
      <c r="AC16" s="193">
        <v>89.995683684963694</v>
      </c>
      <c r="AD16" s="193">
        <v>82.521647117603607</v>
      </c>
      <c r="AE16" s="193">
        <v>2.6387198456944199</v>
      </c>
      <c r="AF16" s="193">
        <v>234.51261670938601</v>
      </c>
      <c r="AG16" s="365">
        <v>212.06776178274001</v>
      </c>
      <c r="AH16" s="193">
        <v>7.5736604086120298</v>
      </c>
      <c r="AI16" s="368">
        <v>5.5680143158202702E-2</v>
      </c>
      <c r="AJ16" s="368">
        <v>87.153561291623305</v>
      </c>
      <c r="AK16" s="368">
        <v>260.44903736454899</v>
      </c>
      <c r="AL16" s="368">
        <v>1.42761002334414</v>
      </c>
      <c r="AM16" s="368">
        <v>96.085105256178295</v>
      </c>
      <c r="AN16" s="193">
        <v>164.62651711694201</v>
      </c>
    </row>
    <row r="17" spans="1:4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350"/>
      <c r="Q17" s="350"/>
      <c r="R17" s="351"/>
      <c r="T17" s="193"/>
      <c r="U17" s="193"/>
      <c r="V17" s="193"/>
      <c r="W17" s="193"/>
      <c r="X17" s="193"/>
      <c r="Y17" s="193"/>
      <c r="Z17" s="365"/>
      <c r="AA17" s="193"/>
      <c r="AB17" s="193"/>
      <c r="AC17" s="193"/>
      <c r="AD17" s="193"/>
      <c r="AE17" s="193"/>
      <c r="AF17" s="193"/>
      <c r="AG17" s="365"/>
      <c r="AH17" s="193"/>
      <c r="AI17" s="368"/>
      <c r="AJ17" s="368"/>
      <c r="AK17" s="368"/>
      <c r="AL17" s="368"/>
      <c r="AM17" s="368"/>
      <c r="AN17" s="193"/>
    </row>
    <row r="18" spans="1:4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350"/>
      <c r="Q18" s="350"/>
      <c r="R18" s="351"/>
      <c r="T18" s="193"/>
      <c r="U18" s="193"/>
      <c r="V18" s="193"/>
      <c r="W18" s="193"/>
      <c r="X18" s="193"/>
      <c r="Y18" s="193"/>
      <c r="Z18" s="365"/>
      <c r="AA18" s="193"/>
      <c r="AB18" s="193"/>
      <c r="AC18" s="193"/>
      <c r="AD18" s="193"/>
      <c r="AE18" s="193"/>
      <c r="AF18" s="193"/>
      <c r="AG18" s="365"/>
      <c r="AH18" s="193"/>
      <c r="AI18" s="368"/>
      <c r="AJ18" s="368"/>
      <c r="AK18" s="368"/>
      <c r="AL18" s="368"/>
      <c r="AM18" s="368"/>
      <c r="AN18" s="193"/>
    </row>
    <row r="19" spans="1:4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350"/>
      <c r="Q19" s="350"/>
      <c r="R19" s="351"/>
      <c r="T19" s="193"/>
      <c r="U19" s="193"/>
      <c r="V19" s="193"/>
      <c r="W19" s="193"/>
      <c r="X19" s="193"/>
      <c r="Y19" s="193"/>
      <c r="Z19" s="365"/>
      <c r="AA19" s="193"/>
      <c r="AB19" s="193"/>
      <c r="AC19" s="193"/>
      <c r="AD19" s="193"/>
      <c r="AE19" s="193"/>
      <c r="AF19" s="193"/>
      <c r="AG19" s="365"/>
      <c r="AH19" s="193"/>
      <c r="AI19" s="193"/>
      <c r="AJ19" s="193"/>
      <c r="AK19" s="193"/>
      <c r="AL19" s="193"/>
      <c r="AM19" s="193"/>
      <c r="AN19" s="193"/>
    </row>
    <row r="20" spans="1:4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350"/>
      <c r="Q20" s="350"/>
      <c r="R20" s="351"/>
      <c r="T20" s="193"/>
      <c r="U20" s="193"/>
      <c r="V20" s="193"/>
      <c r="W20" s="193"/>
      <c r="X20" s="193"/>
      <c r="Y20" s="193"/>
      <c r="Z20" s="365"/>
      <c r="AA20" s="193"/>
      <c r="AB20" s="193"/>
      <c r="AC20" s="193"/>
      <c r="AD20" s="193"/>
      <c r="AE20" s="193"/>
      <c r="AF20" s="193"/>
      <c r="AG20" s="365"/>
      <c r="AH20" s="193"/>
      <c r="AI20" s="193"/>
      <c r="AJ20" s="193"/>
      <c r="AK20" s="193"/>
      <c r="AL20" s="193"/>
      <c r="AM20" s="193"/>
      <c r="AN20" s="193"/>
    </row>
    <row r="21" spans="1:4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350"/>
      <c r="Q21" s="350"/>
      <c r="R21" s="351"/>
      <c r="T21" s="193"/>
      <c r="U21" s="193"/>
      <c r="V21" s="193"/>
      <c r="W21" s="193"/>
      <c r="X21" s="193"/>
      <c r="Y21" s="193"/>
      <c r="Z21" s="365"/>
      <c r="AA21" s="193"/>
      <c r="AB21" s="193"/>
      <c r="AC21" s="193"/>
      <c r="AD21" s="193"/>
      <c r="AE21" s="193"/>
      <c r="AF21" s="193"/>
      <c r="AG21" s="365"/>
      <c r="AH21" s="193"/>
      <c r="AI21" s="193"/>
      <c r="AJ21" s="193"/>
      <c r="AK21" s="193"/>
      <c r="AL21" s="193"/>
      <c r="AM21" s="193"/>
      <c r="AN21" s="193"/>
    </row>
    <row r="22" spans="1:4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350"/>
      <c r="Q22" s="350"/>
      <c r="R22" s="351"/>
      <c r="T22" s="193"/>
      <c r="U22" s="193"/>
      <c r="V22" s="193"/>
      <c r="W22" s="193"/>
      <c r="X22" s="193"/>
      <c r="Y22" s="193"/>
      <c r="Z22" s="365"/>
      <c r="AA22" s="193"/>
      <c r="AB22" s="193"/>
      <c r="AC22" s="193"/>
      <c r="AD22" s="193"/>
      <c r="AE22" s="193"/>
      <c r="AF22" s="193"/>
      <c r="AG22" s="365"/>
      <c r="AH22" s="193"/>
      <c r="AI22" s="193"/>
      <c r="AJ22" s="193"/>
      <c r="AK22" s="193"/>
      <c r="AL22" s="193"/>
      <c r="AM22" s="193"/>
      <c r="AN22" s="193"/>
    </row>
    <row r="23" spans="1:40">
      <c r="P23" s="192"/>
      <c r="Q23" s="192"/>
      <c r="R23" s="351"/>
      <c r="T23" s="193"/>
      <c r="U23" s="193"/>
      <c r="V23" s="193"/>
      <c r="W23" s="193"/>
      <c r="X23" s="193"/>
      <c r="Y23" s="193"/>
      <c r="Z23" s="365"/>
      <c r="AA23" s="193"/>
      <c r="AB23" s="193"/>
      <c r="AC23" s="193"/>
      <c r="AD23" s="193"/>
      <c r="AE23" s="193"/>
      <c r="AF23" s="193"/>
      <c r="AG23" s="365"/>
      <c r="AH23" s="193"/>
      <c r="AI23" s="193"/>
      <c r="AJ23" s="193"/>
      <c r="AK23" s="193"/>
      <c r="AL23" s="193"/>
      <c r="AM23" s="193"/>
      <c r="AN23" s="193"/>
    </row>
    <row r="24" spans="1:40">
      <c r="P24" s="192"/>
      <c r="Q24" s="192"/>
      <c r="R24" s="351"/>
      <c r="T24" s="193"/>
      <c r="U24" s="193"/>
      <c r="V24" s="193"/>
      <c r="W24" s="193"/>
      <c r="X24" s="193"/>
      <c r="Y24" s="193"/>
      <c r="Z24" s="365"/>
      <c r="AA24" s="193"/>
      <c r="AB24" s="193"/>
      <c r="AC24" s="193"/>
      <c r="AD24" s="193"/>
      <c r="AE24" s="193"/>
      <c r="AF24" s="193"/>
      <c r="AG24" s="365"/>
      <c r="AH24" s="193"/>
      <c r="AI24" s="193"/>
      <c r="AJ24" s="193"/>
      <c r="AK24" s="193"/>
      <c r="AL24" s="193"/>
      <c r="AM24" s="193"/>
      <c r="AN24" s="193"/>
    </row>
    <row r="25" spans="1:40">
      <c r="P25" s="192"/>
      <c r="Q25" s="192"/>
      <c r="T25" s="193"/>
      <c r="U25" s="193"/>
      <c r="V25" s="193"/>
      <c r="W25" s="193"/>
      <c r="X25" s="193"/>
      <c r="Y25" s="193"/>
      <c r="Z25" s="365"/>
      <c r="AA25" s="193"/>
      <c r="AB25" s="193"/>
      <c r="AC25" s="193"/>
      <c r="AD25" s="193"/>
      <c r="AE25" s="193"/>
      <c r="AF25" s="193"/>
      <c r="AG25" s="365"/>
      <c r="AH25" s="193"/>
      <c r="AI25" s="193"/>
      <c r="AJ25" s="193"/>
      <c r="AK25" s="193"/>
      <c r="AL25" s="193"/>
      <c r="AM25" s="193"/>
      <c r="AN25" s="193"/>
    </row>
    <row r="26" spans="1:40">
      <c r="T26" s="193"/>
      <c r="U26" s="193"/>
      <c r="V26" s="193"/>
      <c r="W26" s="193"/>
      <c r="X26" s="193"/>
      <c r="Y26" s="193"/>
      <c r="Z26" s="365"/>
      <c r="AA26" s="193"/>
      <c r="AB26" s="193"/>
      <c r="AC26" s="193"/>
      <c r="AD26" s="193"/>
      <c r="AE26" s="193"/>
      <c r="AF26" s="193"/>
      <c r="AG26" s="365"/>
      <c r="AH26" s="193"/>
      <c r="AI26" s="193"/>
      <c r="AJ26" s="193"/>
      <c r="AK26" s="193"/>
      <c r="AL26" s="193"/>
      <c r="AM26" s="193"/>
      <c r="AN26" s="193"/>
    </row>
    <row r="27" spans="1:40">
      <c r="T27" s="193"/>
      <c r="U27" s="193"/>
      <c r="V27" s="193"/>
      <c r="W27" s="193"/>
      <c r="X27" s="193"/>
      <c r="Y27" s="193"/>
      <c r="Z27" s="365"/>
      <c r="AA27" s="193"/>
      <c r="AB27" s="193"/>
      <c r="AC27" s="193"/>
      <c r="AD27" s="193"/>
      <c r="AE27" s="193"/>
      <c r="AF27" s="193"/>
      <c r="AG27" s="365"/>
      <c r="AH27" s="193"/>
      <c r="AI27" s="193"/>
      <c r="AJ27" s="193"/>
      <c r="AK27" s="193"/>
      <c r="AL27" s="193"/>
      <c r="AM27" s="193"/>
      <c r="AN27" s="193"/>
    </row>
    <row r="58" spans="7:7">
      <c r="G58" t="s">
        <v>335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defaultColWidth="11.5546875" defaultRowHeight="14.4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defaultColWidth="11.5546875" defaultRowHeight="14.4"/>
  <cols>
    <col min="1" max="4" width="13.33203125" bestFit="1" customWidth="1"/>
    <col min="6" max="7" width="11.44140625" style="151"/>
    <col min="9" max="9" width="12" bestFit="1" customWidth="1"/>
  </cols>
  <sheetData>
    <row r="1" spans="1:9" ht="28.8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defaultColWidth="11.5546875" defaultRowHeight="14.4"/>
  <cols>
    <col min="1" max="1" width="6.5546875" customWidth="1"/>
    <col min="2" max="2" width="32.6640625" bestFit="1" customWidth="1"/>
    <col min="3" max="3" width="13.6640625" bestFit="1" customWidth="1"/>
    <col min="4" max="4" width="10.109375" bestFit="1" customWidth="1"/>
    <col min="5" max="5" width="19.6640625" bestFit="1" customWidth="1"/>
    <col min="6" max="6" width="14.5546875" bestFit="1" customWidth="1"/>
    <col min="7" max="7" width="11.6640625" bestFit="1" customWidth="1"/>
    <col min="8" max="9" width="13" bestFit="1" customWidth="1"/>
    <col min="10" max="10" width="14" customWidth="1"/>
    <col min="11" max="11" width="36.10937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/>
  </sheetViews>
  <sheetFormatPr defaultColWidth="11.5546875" defaultRowHeight="14.4"/>
  <cols>
    <col min="1" max="1" width="8.33203125" customWidth="1"/>
    <col min="2" max="2" width="8.44140625" customWidth="1"/>
    <col min="3" max="3" width="18.44140625" bestFit="1" customWidth="1"/>
    <col min="4" max="4" width="16.6640625" bestFit="1" customWidth="1"/>
    <col min="5" max="5" width="18.88671875" customWidth="1"/>
    <col min="6" max="7" width="16.6640625" bestFit="1" customWidth="1"/>
    <col min="8" max="13" width="10.554687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defaultColWidth="35.33203125" defaultRowHeight="14.4"/>
  <cols>
    <col min="1" max="1" width="6.5546875" style="151" bestFit="1" customWidth="1"/>
    <col min="2" max="2" width="15.5546875" style="151" bestFit="1" customWidth="1"/>
    <col min="3" max="3" width="11" style="151" bestFit="1" customWidth="1"/>
    <col min="4" max="4" width="18.109375" style="151" bestFit="1" customWidth="1"/>
    <col min="5" max="5" width="18.5546875" style="151" customWidth="1"/>
    <col min="6" max="6" width="6.5546875" style="151" customWidth="1"/>
    <col min="7" max="7" width="16.33203125" style="151" bestFit="1" customWidth="1"/>
    <col min="8" max="16384" width="35.332031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defaultColWidth="11.5546875" defaultRowHeight="14.4"/>
  <cols>
    <col min="1" max="1" width="2.6640625" customWidth="1"/>
    <col min="2" max="2" width="25.88671875" bestFit="1" customWidth="1"/>
    <col min="3" max="20" width="13.10937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defaultColWidth="11.5546875" defaultRowHeight="14.4"/>
  <cols>
    <col min="1" max="142" width="2.10937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2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2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defaultColWidth="11.5546875" defaultRowHeight="14.4"/>
  <cols>
    <col min="1" max="1" width="16.109375" bestFit="1" customWidth="1"/>
    <col min="2" max="2" width="13.10937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defaultColWidth="9.109375" defaultRowHeight="14.4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3" sqref="K3"/>
    </sheetView>
  </sheetViews>
  <sheetFormatPr defaultColWidth="11.44140625" defaultRowHeight="14.4"/>
  <cols>
    <col min="1" max="1" width="11.44140625" style="7"/>
    <col min="2" max="2" width="7.44140625" style="7" customWidth="1"/>
    <col min="3" max="3" width="6.88671875" style="7" customWidth="1"/>
    <col min="4" max="4" width="10.88671875" style="7" customWidth="1"/>
    <col min="5" max="5" width="11.44140625" style="7"/>
    <col min="6" max="6" width="10.44140625" style="7" customWidth="1"/>
    <col min="7" max="16384" width="11.441406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3.2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defaultColWidth="11.5546875" defaultRowHeight="14.4"/>
  <cols>
    <col min="1" max="1" width="4.5546875" customWidth="1"/>
    <col min="2" max="2" width="7" customWidth="1"/>
    <col min="3" max="6" width="7.88671875" customWidth="1"/>
    <col min="7" max="7" width="6.5546875" style="137" customWidth="1"/>
    <col min="8" max="8" width="13.88671875" customWidth="1"/>
    <col min="9" max="10" width="13.88671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D28" sqref="D28"/>
    </sheetView>
  </sheetViews>
  <sheetFormatPr defaultColWidth="11.44140625" defaultRowHeight="14.4"/>
  <cols>
    <col min="1" max="1" width="6.88671875" style="7" bestFit="1" customWidth="1"/>
    <col min="2" max="2" width="6.44140625" style="7" bestFit="1" customWidth="1"/>
    <col min="3" max="3" width="6.6640625" style="7" bestFit="1" customWidth="1"/>
    <col min="4" max="4" width="15.88671875" style="7" customWidth="1"/>
    <col min="5" max="5" width="13" style="7" bestFit="1" customWidth="1"/>
    <col min="6" max="6" width="8" style="7" bestFit="1" customWidth="1"/>
    <col min="7" max="7" width="7.33203125" style="7" customWidth="1"/>
    <col min="8" max="8" width="10.44140625" style="7" bestFit="1" customWidth="1"/>
    <col min="9" max="9" width="9" style="7" bestFit="1" customWidth="1"/>
    <col min="10" max="10" width="7.6640625" style="7" customWidth="1"/>
    <col min="11" max="11" width="12.33203125" style="7" bestFit="1" customWidth="1"/>
    <col min="12" max="14" width="11.44140625" style="7"/>
    <col min="15" max="15" width="14" style="7" bestFit="1" customWidth="1"/>
    <col min="16" max="16" width="9.5546875" style="7" customWidth="1"/>
    <col min="17" max="19" width="9.109375" style="7" customWidth="1"/>
    <col min="20" max="16384" width="11.441406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10"/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" thickBot="1">
      <c r="A17" s="97" t="s">
        <v>20</v>
      </c>
      <c r="B17" s="98">
        <v>97</v>
      </c>
      <c r="C17" s="98" t="s">
        <v>130</v>
      </c>
      <c r="D17" s="99"/>
      <c r="E17" s="99"/>
      <c r="F17" s="102"/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0"/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1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10"/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2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0"/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3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0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0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0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0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D26" s="12"/>
      <c r="K26" s="12"/>
      <c r="R26" s="112"/>
      <c r="S26" s="112"/>
    </row>
    <row r="27" spans="1:23">
      <c r="A27" s="8"/>
      <c r="D27" s="12"/>
      <c r="K27" s="12"/>
      <c r="R27" s="112"/>
      <c r="S27" s="112"/>
    </row>
    <row r="28" spans="1:23">
      <c r="D28" s="12"/>
      <c r="L28" s="12"/>
      <c r="M28" s="12"/>
    </row>
    <row r="29" spans="1:23">
      <c r="D29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4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4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4"/>
        <v>82.638059258736973</v>
      </c>
      <c r="G34" s="7" t="s">
        <v>44</v>
      </c>
      <c r="H34" s="7">
        <v>1</v>
      </c>
    </row>
    <row r="35" spans="4:8">
      <c r="D35" s="18">
        <f t="shared" ref="D35:D38" si="15">D34+83</f>
        <v>2458813.3328</v>
      </c>
      <c r="E35" s="13"/>
      <c r="F35" s="7">
        <f t="shared" si="14"/>
        <v>83.153035090454694</v>
      </c>
    </row>
    <row r="36" spans="4:8">
      <c r="D36" s="18">
        <f t="shared" si="15"/>
        <v>2458896.3328</v>
      </c>
      <c r="E36" s="13"/>
      <c r="F36" s="7">
        <f t="shared" si="14"/>
        <v>83.542719117801852</v>
      </c>
    </row>
    <row r="37" spans="4:8">
      <c r="D37" s="18">
        <f t="shared" si="15"/>
        <v>2458979.3328</v>
      </c>
      <c r="E37" s="13"/>
      <c r="F37" s="7">
        <f t="shared" si="14"/>
        <v>83.699339965118099</v>
      </c>
    </row>
    <row r="38" spans="4:8">
      <c r="D38" s="18">
        <f t="shared" si="15"/>
        <v>2459062.3328</v>
      </c>
      <c r="E38" s="13"/>
      <c r="F38" s="7">
        <f t="shared" si="14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4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4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4"/>
        <v>82.191215220517591</v>
      </c>
    </row>
    <row r="42" spans="4:8">
      <c r="D42" s="18">
        <f t="shared" ref="D42:D49" si="16">D41+83</f>
        <v>2459396.2535000001</v>
      </c>
      <c r="E42" s="13"/>
      <c r="F42" s="7">
        <f t="shared" si="14"/>
        <v>81.824765723684834</v>
      </c>
    </row>
    <row r="43" spans="4:8">
      <c r="D43" s="18">
        <f t="shared" si="16"/>
        <v>2459479.2535000001</v>
      </c>
      <c r="E43" s="13"/>
      <c r="F43" s="7">
        <f t="shared" si="14"/>
        <v>81.70037182924797</v>
      </c>
    </row>
    <row r="44" spans="4:8">
      <c r="D44" s="18">
        <f t="shared" si="16"/>
        <v>2459562.2535000001</v>
      </c>
      <c r="E44" s="13"/>
      <c r="F44" s="7">
        <f t="shared" si="14"/>
        <v>81.852436027908183</v>
      </c>
    </row>
    <row r="45" spans="4:8">
      <c r="D45" s="18">
        <f t="shared" si="16"/>
        <v>2459645.2535000001</v>
      </c>
      <c r="E45" s="13"/>
      <c r="F45" s="7">
        <f t="shared" si="14"/>
        <v>82.238903303990682</v>
      </c>
    </row>
    <row r="46" spans="4:8">
      <c r="D46" s="18">
        <f t="shared" si="16"/>
        <v>2459728.2535000001</v>
      </c>
      <c r="E46" s="13"/>
      <c r="F46" s="7">
        <f t="shared" si="14"/>
        <v>82.752891909545326</v>
      </c>
    </row>
    <row r="47" spans="4:8">
      <c r="D47" s="18">
        <f t="shared" si="16"/>
        <v>2459811.2535000001</v>
      </c>
      <c r="E47" s="13"/>
      <c r="F47" s="7">
        <f t="shared" si="14"/>
        <v>83.252252679589731</v>
      </c>
    </row>
    <row r="48" spans="4:8">
      <c r="D48" s="18">
        <f t="shared" si="16"/>
        <v>2459894.2535000001</v>
      </c>
      <c r="E48" s="13"/>
      <c r="F48" s="7">
        <f t="shared" si="14"/>
        <v>83.598881936883473</v>
      </c>
    </row>
    <row r="49" spans="4:6">
      <c r="D49" s="18">
        <f t="shared" si="16"/>
        <v>2459977.2535000001</v>
      </c>
      <c r="E49" s="13"/>
      <c r="F49" s="7">
        <f t="shared" si="14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4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4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defaultColWidth="2.441406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defaultColWidth="2.441406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40</vt:i4>
      </vt:variant>
    </vt:vector>
  </HeadingPairs>
  <TitlesOfParts>
    <vt:vector size="40" baseType="lpstr">
      <vt:lpstr>LMfit Konvergenz</vt:lpstr>
      <vt:lpstr>LMfit1</vt:lpstr>
      <vt:lpstr>fits</vt:lpstr>
      <vt:lpstr>mcmc1</vt:lpstr>
      <vt:lpstr>mcmc2</vt:lpstr>
      <vt:lpstr>mcmc3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2025-09-25T12:42:35Z</dcterms:modified>
</cp:coreProperties>
</file>