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ults\"/>
    </mc:Choice>
  </mc:AlternateContent>
  <xr:revisionPtr revIDLastSave="0" documentId="13_ncr:1_{A5820366-C852-4DAC-9524-B10E00C97C1C}" xr6:coauthVersionLast="47" xr6:coauthVersionMax="47" xr10:uidLastSave="{00000000-0000-0000-0000-000000000000}"/>
  <bookViews>
    <workbookView xWindow="-120" yWindow="-120" windowWidth="38640" windowHeight="21120" activeTab="1" xr2:uid="{98936307-1AC5-4379-A05D-810F04CE2DDF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N13" i="2" s="1"/>
  <c r="M7" i="2"/>
  <c r="B5" i="2"/>
  <c r="M5" i="2" s="1"/>
  <c r="B4" i="2"/>
  <c r="M4" i="2" s="1"/>
  <c r="O64" i="1"/>
  <c r="N61" i="1" s="1"/>
  <c r="M6" i="2" l="1"/>
  <c r="B6" i="2" s="1"/>
  <c r="M3" i="2"/>
  <c r="B3" i="2" s="1"/>
  <c r="N12" i="2"/>
  <c r="B12" i="2" s="1"/>
  <c r="N11" i="2"/>
  <c r="B11" i="2" s="1"/>
  <c r="M13" i="2"/>
  <c r="M14" i="2" s="1"/>
  <c r="B14" i="2" s="1"/>
  <c r="N59" i="1"/>
  <c r="N60" i="1"/>
  <c r="O160" i="1"/>
  <c r="O124" i="1"/>
  <c r="O108" i="1"/>
  <c r="O93" i="1"/>
  <c r="O11" i="1"/>
  <c r="N8" i="1" s="1"/>
  <c r="O30" i="1"/>
  <c r="N25" i="1" s="1"/>
  <c r="O78" i="1"/>
  <c r="N73" i="1" s="1"/>
  <c r="O50" i="1"/>
  <c r="N46" i="1"/>
  <c r="N47" i="1"/>
  <c r="N45" i="1"/>
  <c r="N44" i="1"/>
  <c r="N43" i="1"/>
  <c r="N42" i="1"/>
  <c r="P59" i="1" l="1"/>
  <c r="N103" i="1"/>
  <c r="N102" i="1"/>
  <c r="N121" i="1"/>
  <c r="N120" i="1"/>
  <c r="N119" i="1"/>
  <c r="N118" i="1"/>
  <c r="P45" i="1"/>
  <c r="N90" i="1"/>
  <c r="N89" i="1"/>
  <c r="P60" i="1"/>
  <c r="N155" i="1"/>
  <c r="N156" i="1"/>
  <c r="P155" i="1" s="1"/>
  <c r="P118" i="1"/>
  <c r="P119" i="1"/>
  <c r="P47" i="1"/>
  <c r="P46" i="1"/>
  <c r="N72" i="1"/>
  <c r="P72" i="1" s="1"/>
  <c r="N7" i="1"/>
  <c r="P7" i="1" s="1"/>
  <c r="P44" i="1"/>
  <c r="P121" i="1" l="1"/>
  <c r="P120" i="1"/>
  <c r="P102" i="1"/>
  <c r="P89" i="1"/>
</calcChain>
</file>

<file path=xl/sharedStrings.xml><?xml version="1.0" encoding="utf-8"?>
<sst xmlns="http://schemas.openxmlformats.org/spreadsheetml/2006/main" count="142" uniqueCount="18">
  <si>
    <t>TT</t>
  </si>
  <si>
    <t>+-</t>
  </si>
  <si>
    <t>T14</t>
  </si>
  <si>
    <t>T34</t>
  </si>
  <si>
    <t>T23</t>
  </si>
  <si>
    <t>T1</t>
  </si>
  <si>
    <t>T2</t>
  </si>
  <si>
    <t>T3</t>
  </si>
  <si>
    <t>T4</t>
  </si>
  <si>
    <t>T12</t>
  </si>
  <si>
    <t>cm</t>
  </si>
  <si>
    <t>BJD</t>
  </si>
  <si>
    <t>BJD/cm</t>
  </si>
  <si>
    <t>T2T</t>
  </si>
  <si>
    <t>T12T</t>
  </si>
  <si>
    <t>TT34</t>
  </si>
  <si>
    <t>Kepler9b</t>
  </si>
  <si>
    <t>Kepler9c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</si>
</sst>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5" fontId="0" fillId="3" borderId="0" xfId="0" applyNumberFormat="1" applyFill="1"/>
    <xf numFmtId="0" fontId="0" fillId="3" borderId="0" xfId="0" applyFill="1"/>
    <xf numFmtId="0" fontId="2" fillId="3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165" fontId="0" fillId="0" borderId="0" xfId="0" applyNumberFormat="1" applyFill="1"/>
    <xf numFmtId="0" fontId="2" fillId="5" borderId="0" xfId="0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16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18142</xdr:colOff>
      <xdr:row>0</xdr:row>
      <xdr:rowOff>0</xdr:rowOff>
    </xdr:from>
    <xdr:to>
      <xdr:col>11</xdr:col>
      <xdr:colOff>114255</xdr:colOff>
      <xdr:row>51</xdr:row>
      <xdr:rowOff>174680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214EE59F-84D3-46A5-30C3-3A5735DDB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928" y="0"/>
          <a:ext cx="6173970" cy="94275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11</xdr:col>
      <xdr:colOff>282829</xdr:colOff>
      <xdr:row>81</xdr:row>
      <xdr:rowOff>92142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7D0F7B6-E840-8176-8A63-DFCA0E80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9875520"/>
          <a:ext cx="6373114" cy="5029902"/>
        </a:xfrm>
        <a:prstGeom prst="rect">
          <a:avLst/>
        </a:prstGeom>
      </xdr:spPr>
    </xdr:pic>
    <xdr:clientData/>
  </xdr:twoCellAnchor>
  <xdr:twoCellAnchor editAs="oneCell">
    <xdr:from>
      <xdr:col>16</xdr:col>
      <xdr:colOff>434922</xdr:colOff>
      <xdr:row>0</xdr:row>
      <xdr:rowOff>110529</xdr:rowOff>
    </xdr:from>
    <xdr:to>
      <xdr:col>34</xdr:col>
      <xdr:colOff>326895</xdr:colOff>
      <xdr:row>40</xdr:row>
      <xdr:rowOff>29740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15154644-3A67-C4CA-DBA3-2BFDDE1A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447" y="110529"/>
          <a:ext cx="12865023" cy="71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521970</xdr:colOff>
      <xdr:row>82</xdr:row>
      <xdr:rowOff>5715</xdr:rowOff>
    </xdr:from>
    <xdr:to>
      <xdr:col>11</xdr:col>
      <xdr:colOff>863</xdr:colOff>
      <xdr:row>111</xdr:row>
      <xdr:rowOff>75043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85A8E1FF-B1EB-4285-86E3-E5CD8AE0E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7970" y="14845665"/>
          <a:ext cx="6184493" cy="5317603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</xdr:colOff>
      <xdr:row>112</xdr:row>
      <xdr:rowOff>171450</xdr:rowOff>
    </xdr:from>
    <xdr:to>
      <xdr:col>10</xdr:col>
      <xdr:colOff>517074</xdr:colOff>
      <xdr:row>162</xdr:row>
      <xdr:rowOff>134621</xdr:rowOff>
    </xdr:to>
    <xdr:pic>
      <xdr:nvPicPr>
        <xdr:cNvPr id="10" name="Billede 9">
          <a:extLst>
            <a:ext uri="{FF2B5EF4-FFF2-40B4-BE49-F238E27FC236}">
              <a16:creationId xmlns:a16="http://schemas.microsoft.com/office/drawing/2014/main" id="{CC1DE699-49BB-43E5-9CD1-21B9C46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40855" y="20440650"/>
          <a:ext cx="5868219" cy="9000491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</xdr:colOff>
      <xdr:row>42</xdr:row>
      <xdr:rowOff>142875</xdr:rowOff>
    </xdr:from>
    <xdr:to>
      <xdr:col>34</xdr:col>
      <xdr:colOff>413260</xdr:colOff>
      <xdr:row>50</xdr:row>
      <xdr:rowOff>72584</xdr:rowOff>
    </xdr:to>
    <xdr:pic>
      <xdr:nvPicPr>
        <xdr:cNvPr id="11" name="Billede 10">
          <a:extLst>
            <a:ext uri="{FF2B5EF4-FFF2-40B4-BE49-F238E27FC236}">
              <a16:creationId xmlns:a16="http://schemas.microsoft.com/office/drawing/2014/main" id="{CA55303B-F51B-4557-B799-C0B2D7EB7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30890" y="7743825"/>
          <a:ext cx="12751945" cy="1377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BF7F-30FD-4903-805A-A2BC1E19D40C}">
  <dimension ref="M3:AH160"/>
  <sheetViews>
    <sheetView zoomScaleNormal="100" workbookViewId="0">
      <selection activeCell="R53" sqref="R53"/>
    </sheetView>
  </sheetViews>
  <sheetFormatPr defaultRowHeight="14.4" x14ac:dyDescent="0.3"/>
  <cols>
    <col min="13" max="13" width="14.88671875" customWidth="1"/>
    <col min="14" max="14" width="10.88671875" customWidth="1"/>
    <col min="18" max="23" width="13.77734375" style="11" customWidth="1"/>
    <col min="24" max="34" width="8.88671875" style="11"/>
  </cols>
  <sheetData>
    <row r="3" spans="13:16" x14ac:dyDescent="0.3">
      <c r="M3" s="5" t="s">
        <v>0</v>
      </c>
      <c r="N3" s="6"/>
      <c r="O3" s="7"/>
      <c r="P3" s="7"/>
    </row>
    <row r="4" spans="13:16" x14ac:dyDescent="0.3">
      <c r="M4" s="8" t="s">
        <v>1</v>
      </c>
      <c r="N4" s="6">
        <v>0.01</v>
      </c>
      <c r="O4" s="7"/>
      <c r="P4" s="7"/>
    </row>
    <row r="5" spans="13:16" x14ac:dyDescent="0.3">
      <c r="M5" s="5" t="s">
        <v>5</v>
      </c>
      <c r="N5" s="6"/>
      <c r="O5" s="5" t="s">
        <v>9</v>
      </c>
      <c r="P5" s="6"/>
    </row>
    <row r="6" spans="13:16" x14ac:dyDescent="0.3">
      <c r="M6" s="5" t="s">
        <v>6</v>
      </c>
      <c r="N6" s="6"/>
      <c r="O6" s="5" t="s">
        <v>4</v>
      </c>
      <c r="P6" s="6"/>
    </row>
    <row r="7" spans="13:16" x14ac:dyDescent="0.3">
      <c r="M7" s="5" t="s">
        <v>7</v>
      </c>
      <c r="N7" s="6">
        <f>2333.72-0.1*O11</f>
        <v>2333.7195999999999</v>
      </c>
      <c r="O7" s="5" t="s">
        <v>3</v>
      </c>
      <c r="P7" s="6">
        <f>N8-N7</f>
        <v>2.9199999999946158E-2</v>
      </c>
    </row>
    <row r="8" spans="13:16" x14ac:dyDescent="0.3">
      <c r="M8" s="5" t="s">
        <v>8</v>
      </c>
      <c r="N8" s="6">
        <f>2333.74+2.2*O11</f>
        <v>2333.7487999999998</v>
      </c>
      <c r="O8" s="5" t="s">
        <v>2</v>
      </c>
      <c r="P8" s="6"/>
    </row>
    <row r="10" spans="13:16" x14ac:dyDescent="0.3">
      <c r="M10" s="9" t="s">
        <v>11</v>
      </c>
      <c r="N10" s="9" t="s">
        <v>10</v>
      </c>
      <c r="O10" s="9" t="s">
        <v>12</v>
      </c>
    </row>
    <row r="11" spans="13:16" x14ac:dyDescent="0.3">
      <c r="M11" s="4">
        <v>0.02</v>
      </c>
      <c r="N11" s="4">
        <v>5</v>
      </c>
      <c r="O11" s="10">
        <f>M11/N11</f>
        <v>4.0000000000000001E-3</v>
      </c>
      <c r="P11" s="1"/>
    </row>
    <row r="22" spans="13:16" x14ac:dyDescent="0.3">
      <c r="M22" s="5" t="s">
        <v>0</v>
      </c>
      <c r="N22" s="6"/>
      <c r="O22" s="7"/>
      <c r="P22" s="7"/>
    </row>
    <row r="23" spans="13:16" x14ac:dyDescent="0.3">
      <c r="M23" s="8" t="s">
        <v>1</v>
      </c>
      <c r="N23" s="6">
        <v>1.4999999999999999E-2</v>
      </c>
      <c r="O23" s="7"/>
      <c r="P23" s="7"/>
    </row>
    <row r="24" spans="13:16" x14ac:dyDescent="0.3">
      <c r="M24" s="5" t="s">
        <v>5</v>
      </c>
      <c r="N24" s="6"/>
      <c r="O24" s="5" t="s">
        <v>9</v>
      </c>
      <c r="P24" s="6"/>
    </row>
    <row r="25" spans="13:16" x14ac:dyDescent="0.3">
      <c r="M25" s="5" t="s">
        <v>6</v>
      </c>
      <c r="N25" s="6">
        <f>2373.35-1.15*O30</f>
        <v>2373.3439473684211</v>
      </c>
      <c r="O25" s="5" t="s">
        <v>4</v>
      </c>
      <c r="P25" s="6"/>
    </row>
    <row r="26" spans="13:16" x14ac:dyDescent="0.3">
      <c r="M26" s="5" t="s">
        <v>7</v>
      </c>
      <c r="N26" s="6"/>
      <c r="O26" s="5" t="s">
        <v>3</v>
      </c>
      <c r="P26" s="6"/>
    </row>
    <row r="27" spans="13:16" x14ac:dyDescent="0.3">
      <c r="M27" s="5" t="s">
        <v>8</v>
      </c>
      <c r="N27" s="6"/>
      <c r="O27" s="5" t="s">
        <v>2</v>
      </c>
      <c r="P27" s="6"/>
    </row>
    <row r="29" spans="13:16" x14ac:dyDescent="0.3">
      <c r="M29" s="9" t="s">
        <v>11</v>
      </c>
      <c r="N29" s="9" t="s">
        <v>10</v>
      </c>
      <c r="O29" s="9" t="s">
        <v>12</v>
      </c>
    </row>
    <row r="30" spans="13:16" x14ac:dyDescent="0.3">
      <c r="M30" s="4">
        <v>0.05</v>
      </c>
      <c r="N30" s="4">
        <v>9.5</v>
      </c>
      <c r="O30" s="10">
        <f>M30/N30</f>
        <v>5.263157894736842E-3</v>
      </c>
      <c r="P30" s="1"/>
    </row>
    <row r="42" spans="13:16" x14ac:dyDescent="0.3">
      <c r="M42" s="5" t="s">
        <v>0</v>
      </c>
      <c r="N42" s="6">
        <f>2958.6+M50*(N50-1.85)/N50</f>
        <v>2958.6357032457495</v>
      </c>
      <c r="O42" s="7"/>
      <c r="P42" s="7"/>
    </row>
    <row r="43" spans="13:16" x14ac:dyDescent="0.3">
      <c r="M43" s="8" t="s">
        <v>1</v>
      </c>
      <c r="N43" s="6">
        <f>M50*0.6/N50</f>
        <v>4.6367851622874804E-3</v>
      </c>
      <c r="O43" s="7"/>
      <c r="P43" s="7"/>
    </row>
    <row r="44" spans="13:16" x14ac:dyDescent="0.3">
      <c r="M44" s="5" t="s">
        <v>5</v>
      </c>
      <c r="N44" s="6">
        <f>2958.55-0.4/N50*M50</f>
        <v>2958.5469088098921</v>
      </c>
      <c r="O44" s="5" t="s">
        <v>9</v>
      </c>
      <c r="P44" s="6">
        <f>N45-N44</f>
        <v>3.0525502318141662E-2</v>
      </c>
    </row>
    <row r="45" spans="13:16" x14ac:dyDescent="0.3">
      <c r="M45" s="5" t="s">
        <v>6</v>
      </c>
      <c r="N45" s="6">
        <f>2958.55+3.55/N50*M50</f>
        <v>2958.5774343122102</v>
      </c>
      <c r="O45" s="5" t="s">
        <v>4</v>
      </c>
      <c r="P45" s="6">
        <f>N46-N45</f>
        <v>0.11638330757341464</v>
      </c>
    </row>
    <row r="46" spans="13:16" x14ac:dyDescent="0.3">
      <c r="M46" s="5" t="s">
        <v>7</v>
      </c>
      <c r="N46" s="6">
        <f>2958.7-0.8/N50*M50</f>
        <v>2958.6938176197837</v>
      </c>
      <c r="O46" s="5" t="s">
        <v>3</v>
      </c>
      <c r="P46" s="6">
        <f>N47-N46</f>
        <v>2.8207109737195424E-2</v>
      </c>
    </row>
    <row r="47" spans="13:16" x14ac:dyDescent="0.3">
      <c r="M47" s="5" t="s">
        <v>8</v>
      </c>
      <c r="N47" s="6">
        <f>2958.7+2.85/N50*M50</f>
        <v>2958.7220247295209</v>
      </c>
      <c r="O47" s="5" t="s">
        <v>2</v>
      </c>
      <c r="P47" s="6">
        <f>N47-N44</f>
        <v>0.17511591962875173</v>
      </c>
    </row>
    <row r="49" spans="13:16" x14ac:dyDescent="0.3">
      <c r="M49" s="9" t="s">
        <v>11</v>
      </c>
      <c r="N49" s="9" t="s">
        <v>10</v>
      </c>
      <c r="O49" s="9" t="s">
        <v>12</v>
      </c>
    </row>
    <row r="50" spans="13:16" x14ac:dyDescent="0.3">
      <c r="M50" s="4">
        <v>0.05</v>
      </c>
      <c r="N50" s="4">
        <v>6.47</v>
      </c>
      <c r="O50" s="10">
        <f>M50/N50</f>
        <v>7.7279752704791354E-3</v>
      </c>
      <c r="P50" s="1"/>
    </row>
    <row r="56" spans="13:16" x14ac:dyDescent="0.3">
      <c r="M56" s="5" t="s">
        <v>0</v>
      </c>
      <c r="N56" s="6">
        <v>2988.5133999999998</v>
      </c>
      <c r="O56" s="7"/>
      <c r="P56" s="7"/>
    </row>
    <row r="57" spans="13:16" x14ac:dyDescent="0.3">
      <c r="M57" s="8" t="s">
        <v>1</v>
      </c>
      <c r="N57" s="6">
        <v>5.4687500000000777E-3</v>
      </c>
      <c r="O57" s="7"/>
      <c r="P57" s="7"/>
    </row>
    <row r="58" spans="13:16" x14ac:dyDescent="0.3">
      <c r="M58" s="5" t="s">
        <v>5</v>
      </c>
      <c r="N58" s="6"/>
      <c r="O58" s="5" t="s">
        <v>9</v>
      </c>
      <c r="P58" s="6"/>
    </row>
    <row r="59" spans="13:16" x14ac:dyDescent="0.3">
      <c r="M59" s="5" t="s">
        <v>6</v>
      </c>
      <c r="N59" s="6">
        <f>2988.45-0.9*O64</f>
        <v>2988.4418625678118</v>
      </c>
      <c r="O59" s="5" t="s">
        <v>4</v>
      </c>
      <c r="P59" s="6">
        <f>N60-N59</f>
        <v>0.14502712477406021</v>
      </c>
    </row>
    <row r="60" spans="13:16" x14ac:dyDescent="0.3">
      <c r="M60" s="5" t="s">
        <v>7</v>
      </c>
      <c r="N60" s="6">
        <f>2988.6-1.45*O64</f>
        <v>2988.5868896925858</v>
      </c>
      <c r="O60" s="5" t="s">
        <v>3</v>
      </c>
      <c r="P60" s="6">
        <f>N61-N60</f>
        <v>1.4918625678092212E-2</v>
      </c>
    </row>
    <row r="61" spans="13:16" x14ac:dyDescent="0.3">
      <c r="M61" s="5" t="s">
        <v>8</v>
      </c>
      <c r="N61" s="6">
        <f>2988.6+0.2*O64</f>
        <v>2988.6018083182639</v>
      </c>
      <c r="O61" s="5" t="s">
        <v>2</v>
      </c>
      <c r="P61" s="6"/>
    </row>
    <row r="63" spans="13:16" x14ac:dyDescent="0.3">
      <c r="M63" s="9" t="s">
        <v>11</v>
      </c>
      <c r="N63" s="9" t="s">
        <v>10</v>
      </c>
      <c r="O63" s="9" t="s">
        <v>12</v>
      </c>
    </row>
    <row r="64" spans="13:16" x14ac:dyDescent="0.3">
      <c r="M64" s="4">
        <v>0.05</v>
      </c>
      <c r="N64" s="4">
        <v>5.53</v>
      </c>
      <c r="O64" s="10">
        <f>M64/N64</f>
        <v>9.0415913200723331E-3</v>
      </c>
      <c r="P64" s="1"/>
    </row>
    <row r="67" spans="13:16" x14ac:dyDescent="0.3">
      <c r="M67" s="2"/>
      <c r="N67" s="3"/>
      <c r="O67" s="2"/>
      <c r="P67" s="2"/>
    </row>
    <row r="70" spans="13:16" x14ac:dyDescent="0.3">
      <c r="M70" s="5" t="s">
        <v>0</v>
      </c>
      <c r="N70" s="6"/>
      <c r="O70" s="7"/>
      <c r="P70" s="7"/>
    </row>
    <row r="71" spans="13:16" x14ac:dyDescent="0.3">
      <c r="M71" s="8" t="s">
        <v>1</v>
      </c>
      <c r="N71" s="6">
        <v>0.01</v>
      </c>
      <c r="O71" s="7"/>
      <c r="P71" s="7"/>
    </row>
    <row r="72" spans="13:16" x14ac:dyDescent="0.3">
      <c r="M72" s="5" t="s">
        <v>5</v>
      </c>
      <c r="N72" s="6">
        <f>2997.6+1*O78</f>
        <v>2997.6078492935635</v>
      </c>
      <c r="O72" s="5" t="s">
        <v>9</v>
      </c>
      <c r="P72" s="6">
        <f>N73-N72</f>
        <v>2.8257456828669092E-2</v>
      </c>
    </row>
    <row r="73" spans="13:16" x14ac:dyDescent="0.3">
      <c r="M73" s="5" t="s">
        <v>6</v>
      </c>
      <c r="N73" s="6">
        <f>2997.6+4.6*O78</f>
        <v>2997.6361067503922</v>
      </c>
      <c r="O73" s="5" t="s">
        <v>4</v>
      </c>
      <c r="P73" s="6"/>
    </row>
    <row r="74" spans="13:16" x14ac:dyDescent="0.3">
      <c r="M74" s="5" t="s">
        <v>7</v>
      </c>
      <c r="N74" s="6"/>
      <c r="O74" s="5" t="s">
        <v>3</v>
      </c>
      <c r="P74" s="6"/>
    </row>
    <row r="75" spans="13:16" x14ac:dyDescent="0.3">
      <c r="M75" s="5" t="s">
        <v>8</v>
      </c>
      <c r="N75" s="6"/>
      <c r="O75" s="5" t="s">
        <v>2</v>
      </c>
      <c r="P75" s="6"/>
    </row>
    <row r="77" spans="13:16" x14ac:dyDescent="0.3">
      <c r="M77" s="9" t="s">
        <v>11</v>
      </c>
      <c r="N77" s="9" t="s">
        <v>10</v>
      </c>
      <c r="O77" s="9" t="s">
        <v>12</v>
      </c>
    </row>
    <row r="78" spans="13:16" x14ac:dyDescent="0.3">
      <c r="M78" s="4">
        <v>0.05</v>
      </c>
      <c r="N78" s="4">
        <v>6.37</v>
      </c>
      <c r="O78" s="10">
        <f>M78/N78</f>
        <v>7.849293563579279E-3</v>
      </c>
      <c r="P78" s="1"/>
    </row>
    <row r="85" spans="13:16" x14ac:dyDescent="0.3">
      <c r="M85" s="5" t="s">
        <v>0</v>
      </c>
      <c r="N85" s="6"/>
      <c r="O85" s="7"/>
      <c r="P85" s="7"/>
    </row>
    <row r="86" spans="13:16" x14ac:dyDescent="0.3">
      <c r="M86" s="8" t="s">
        <v>1</v>
      </c>
      <c r="N86" s="6">
        <v>0.01</v>
      </c>
      <c r="O86" s="7"/>
      <c r="P86" s="7"/>
    </row>
    <row r="87" spans="13:16" x14ac:dyDescent="0.3">
      <c r="M87" s="5" t="s">
        <v>5</v>
      </c>
      <c r="N87" s="6"/>
      <c r="O87" s="5" t="s">
        <v>9</v>
      </c>
      <c r="P87" s="6"/>
    </row>
    <row r="88" spans="13:16" x14ac:dyDescent="0.3">
      <c r="M88" s="5" t="s">
        <v>6</v>
      </c>
      <c r="N88" s="6"/>
      <c r="O88" s="5" t="s">
        <v>4</v>
      </c>
      <c r="P88" s="6"/>
    </row>
    <row r="89" spans="13:16" x14ac:dyDescent="0.3">
      <c r="M89" s="5" t="s">
        <v>7</v>
      </c>
      <c r="N89" s="6">
        <f>1906.38+2.25*O93</f>
        <v>1906.3872000000001</v>
      </c>
      <c r="O89" s="5" t="s">
        <v>3</v>
      </c>
      <c r="P89" s="6">
        <f>N90-N89</f>
        <v>2.9279999999971551E-2</v>
      </c>
    </row>
    <row r="90" spans="13:16" x14ac:dyDescent="0.3">
      <c r="M90" s="5" t="s">
        <v>8</v>
      </c>
      <c r="N90" s="6">
        <f>1906.4+5.15*O93</f>
        <v>1906.4164800000001</v>
      </c>
      <c r="O90" s="5" t="s">
        <v>2</v>
      </c>
      <c r="P90" s="6"/>
    </row>
    <row r="92" spans="13:16" x14ac:dyDescent="0.3">
      <c r="M92" s="9" t="s">
        <v>11</v>
      </c>
      <c r="N92" s="9" t="s">
        <v>10</v>
      </c>
      <c r="O92" s="9" t="s">
        <v>12</v>
      </c>
    </row>
    <row r="93" spans="13:16" x14ac:dyDescent="0.3">
      <c r="M93" s="4">
        <v>0.02</v>
      </c>
      <c r="N93" s="4">
        <v>6.25</v>
      </c>
      <c r="O93" s="10">
        <f>M93/N93</f>
        <v>3.2000000000000002E-3</v>
      </c>
      <c r="P93" s="1"/>
    </row>
    <row r="100" spans="13:16" x14ac:dyDescent="0.3">
      <c r="M100" s="5" t="s">
        <v>0</v>
      </c>
      <c r="N100" s="6"/>
      <c r="O100" s="7"/>
      <c r="P100" s="7"/>
    </row>
    <row r="101" spans="13:16" x14ac:dyDescent="0.3">
      <c r="M101" s="8" t="s">
        <v>1</v>
      </c>
      <c r="N101" s="6">
        <v>0.01</v>
      </c>
      <c r="O101" s="7"/>
      <c r="P101" s="7"/>
    </row>
    <row r="102" spans="13:16" x14ac:dyDescent="0.3">
      <c r="M102" s="5" t="s">
        <v>5</v>
      </c>
      <c r="N102" s="6">
        <f>2257.85+3.9*O108</f>
        <v>2257.8758278145692</v>
      </c>
      <c r="O102" s="5" t="s">
        <v>9</v>
      </c>
      <c r="P102" s="6">
        <f>N103-N102</f>
        <v>1.8543046357990534E-2</v>
      </c>
    </row>
    <row r="103" spans="13:16" x14ac:dyDescent="0.3">
      <c r="M103" s="5" t="s">
        <v>6</v>
      </c>
      <c r="N103" s="6">
        <f>2257.85+6.7*O108</f>
        <v>2257.8943708609272</v>
      </c>
      <c r="O103" s="5" t="s">
        <v>4</v>
      </c>
      <c r="P103" s="6"/>
    </row>
    <row r="104" spans="13:16" x14ac:dyDescent="0.3">
      <c r="M104" s="5" t="s">
        <v>7</v>
      </c>
      <c r="N104" s="6"/>
      <c r="O104" s="5" t="s">
        <v>3</v>
      </c>
      <c r="P104" s="6"/>
    </row>
    <row r="105" spans="13:16" x14ac:dyDescent="0.3">
      <c r="M105" s="5" t="s">
        <v>8</v>
      </c>
      <c r="N105" s="6"/>
      <c r="O105" s="5" t="s">
        <v>2</v>
      </c>
      <c r="P105" s="6"/>
    </row>
    <row r="107" spans="13:16" x14ac:dyDescent="0.3">
      <c r="M107" s="9" t="s">
        <v>11</v>
      </c>
      <c r="N107" s="9" t="s">
        <v>10</v>
      </c>
      <c r="O107" s="9" t="s">
        <v>12</v>
      </c>
    </row>
    <row r="108" spans="13:16" x14ac:dyDescent="0.3">
      <c r="M108" s="4">
        <v>0.05</v>
      </c>
      <c r="N108" s="4">
        <v>7.55</v>
      </c>
      <c r="O108" s="10">
        <f>M108/N108</f>
        <v>6.6225165562913916E-3</v>
      </c>
      <c r="P108" s="1"/>
    </row>
    <row r="116" spans="13:16" x14ac:dyDescent="0.3">
      <c r="M116" s="5" t="s">
        <v>0</v>
      </c>
      <c r="N116" s="6"/>
      <c r="O116" s="7"/>
      <c r="P116" s="7"/>
    </row>
    <row r="117" spans="13:16" x14ac:dyDescent="0.3">
      <c r="M117" s="8" t="s">
        <v>1</v>
      </c>
      <c r="N117" s="6">
        <v>5.0000000000000001E-3</v>
      </c>
      <c r="O117" s="7"/>
      <c r="P117" s="7"/>
    </row>
    <row r="118" spans="13:16" x14ac:dyDescent="0.3">
      <c r="M118" s="5" t="s">
        <v>5</v>
      </c>
      <c r="N118" s="6">
        <f>2296.4-1.9*O124</f>
        <v>2296.3730878186971</v>
      </c>
      <c r="O118" s="5" t="s">
        <v>9</v>
      </c>
      <c r="P118" s="6">
        <f>N119-N118</f>
        <v>1.841359773379736E-2</v>
      </c>
    </row>
    <row r="119" spans="13:16" x14ac:dyDescent="0.3">
      <c r="M119" s="5" t="s">
        <v>6</v>
      </c>
      <c r="N119" s="6">
        <f>2296.4-0.6*O124</f>
        <v>2296.3915014164309</v>
      </c>
      <c r="O119" s="5" t="s">
        <v>4</v>
      </c>
      <c r="P119" s="6">
        <f>N120-N119</f>
        <v>0.13895184135935779</v>
      </c>
    </row>
    <row r="120" spans="13:16" x14ac:dyDescent="0.3">
      <c r="M120" s="5" t="s">
        <v>7</v>
      </c>
      <c r="N120" s="6">
        <f>2296.5+2.15*O124</f>
        <v>2296.5304532577902</v>
      </c>
      <c r="O120" s="5" t="s">
        <v>3</v>
      </c>
      <c r="P120" s="6">
        <f>N121-N120</f>
        <v>2.0963172804840724E-2</v>
      </c>
    </row>
    <row r="121" spans="13:16" x14ac:dyDescent="0.3">
      <c r="M121" s="5" t="s">
        <v>8</v>
      </c>
      <c r="N121" s="6">
        <f>2296.5+3.63*O124</f>
        <v>2296.5514164305951</v>
      </c>
      <c r="O121" s="5" t="s">
        <v>2</v>
      </c>
      <c r="P121" s="6">
        <f>N121-N118</f>
        <v>0.17832861189799587</v>
      </c>
    </row>
    <row r="123" spans="13:16" x14ac:dyDescent="0.3">
      <c r="M123" s="9" t="s">
        <v>11</v>
      </c>
      <c r="N123" s="9" t="s">
        <v>10</v>
      </c>
      <c r="O123" s="9" t="s">
        <v>12</v>
      </c>
    </row>
    <row r="124" spans="13:16" x14ac:dyDescent="0.3">
      <c r="M124" s="4">
        <v>0.1</v>
      </c>
      <c r="N124" s="4">
        <v>7.06</v>
      </c>
      <c r="O124" s="10">
        <f>M124/N124</f>
        <v>1.4164305949008501E-2</v>
      </c>
      <c r="P124" s="1"/>
    </row>
    <row r="152" spans="13:16" x14ac:dyDescent="0.3">
      <c r="M152" s="5" t="s">
        <v>0</v>
      </c>
      <c r="N152" s="6"/>
      <c r="O152" s="7"/>
      <c r="P152" s="7"/>
    </row>
    <row r="153" spans="13:16" x14ac:dyDescent="0.3">
      <c r="M153" s="8" t="s">
        <v>1</v>
      </c>
      <c r="N153" s="6">
        <v>6.0000000000000001E-3</v>
      </c>
      <c r="O153" s="7"/>
      <c r="P153" s="7"/>
    </row>
    <row r="154" spans="13:16" x14ac:dyDescent="0.3">
      <c r="M154" s="5" t="s">
        <v>5</v>
      </c>
      <c r="N154" s="6"/>
      <c r="O154" s="5" t="s">
        <v>9</v>
      </c>
      <c r="P154" s="6"/>
    </row>
    <row r="155" spans="13:16" x14ac:dyDescent="0.3">
      <c r="M155" s="5" t="s">
        <v>6</v>
      </c>
      <c r="N155" s="6">
        <f>2315.65-3.2*O160</f>
        <v>2315.6327956989248</v>
      </c>
      <c r="O155" s="5" t="s">
        <v>4</v>
      </c>
      <c r="P155" s="6">
        <f>N156-N155</f>
        <v>0.14193548387083865</v>
      </c>
    </row>
    <row r="156" spans="13:16" x14ac:dyDescent="0.3">
      <c r="M156" s="5" t="s">
        <v>7</v>
      </c>
      <c r="N156" s="6">
        <f>2315.75+4.6*O160</f>
        <v>2315.7747311827957</v>
      </c>
      <c r="O156" s="5" t="s">
        <v>3</v>
      </c>
      <c r="P156" s="6"/>
    </row>
    <row r="157" spans="13:16" x14ac:dyDescent="0.3">
      <c r="M157" s="5" t="s">
        <v>8</v>
      </c>
      <c r="N157" s="6"/>
      <c r="O157" s="5" t="s">
        <v>2</v>
      </c>
      <c r="P157" s="6"/>
    </row>
    <row r="159" spans="13:16" x14ac:dyDescent="0.3">
      <c r="M159" s="9" t="s">
        <v>11</v>
      </c>
      <c r="N159" s="9" t="s">
        <v>10</v>
      </c>
      <c r="O159" s="9" t="s">
        <v>12</v>
      </c>
    </row>
    <row r="160" spans="13:16" x14ac:dyDescent="0.3">
      <c r="M160" s="4">
        <v>0.05</v>
      </c>
      <c r="N160" s="4">
        <v>9.3000000000000007</v>
      </c>
      <c r="O160" s="10">
        <f>M160/N160</f>
        <v>5.3763440860215049E-3</v>
      </c>
      <c r="P16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F523-F8A8-44ED-805A-D4D820D8FF36}">
  <dimension ref="A2:N14"/>
  <sheetViews>
    <sheetView tabSelected="1" zoomScale="130" zoomScaleNormal="130" workbookViewId="0">
      <selection activeCell="A17" sqref="A17"/>
    </sheetView>
  </sheetViews>
  <sheetFormatPr defaultColWidth="11.88671875" defaultRowHeight="14.4" x14ac:dyDescent="0.3"/>
  <sheetData>
    <row r="2" spans="1:14" x14ac:dyDescent="0.3">
      <c r="A2" t="s">
        <v>16</v>
      </c>
      <c r="B2" s="13" t="s">
        <v>0</v>
      </c>
      <c r="C2" s="14" t="s">
        <v>1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4</v>
      </c>
      <c r="J2" s="13" t="s">
        <v>3</v>
      </c>
      <c r="K2" s="13" t="s">
        <v>2</v>
      </c>
      <c r="L2" s="11"/>
      <c r="M2" s="13" t="s">
        <v>13</v>
      </c>
      <c r="N2" s="11"/>
    </row>
    <row r="3" spans="1:14" x14ac:dyDescent="0.3">
      <c r="B3" s="12">
        <f>E3+M3</f>
        <v>2257.9652436904507</v>
      </c>
      <c r="C3" s="12">
        <v>1.2E-2</v>
      </c>
      <c r="D3" s="12">
        <v>2257.8758278145692</v>
      </c>
      <c r="E3" s="12">
        <v>2257.8943708609272</v>
      </c>
      <c r="F3" s="12"/>
      <c r="G3" s="12"/>
      <c r="H3" s="12">
        <v>1.8543046357990534E-2</v>
      </c>
      <c r="I3" s="12"/>
      <c r="J3" s="12"/>
      <c r="K3" s="12"/>
      <c r="L3" s="11"/>
      <c r="M3" s="17">
        <f>(M4+M5+M7)/3</f>
        <v>7.0872829523674838E-2</v>
      </c>
      <c r="N3" s="11"/>
    </row>
    <row r="4" spans="1:14" x14ac:dyDescent="0.3">
      <c r="B4" s="12">
        <f>SUM(D4:G4)/4</f>
        <v>2296.4616147308784</v>
      </c>
      <c r="C4" s="12">
        <v>5.0000000000000001E-3</v>
      </c>
      <c r="D4" s="12">
        <v>2296.3730878186971</v>
      </c>
      <c r="E4" s="12">
        <v>2296.3915014164309</v>
      </c>
      <c r="F4" s="12">
        <v>2296.5304532577902</v>
      </c>
      <c r="G4" s="12">
        <v>2296.5514164305951</v>
      </c>
      <c r="H4" s="12">
        <v>1.841359773379736E-2</v>
      </c>
      <c r="I4" s="12">
        <v>0.13895184135935779</v>
      </c>
      <c r="J4" s="12">
        <v>2.0963172804840724E-2</v>
      </c>
      <c r="K4" s="12">
        <v>0.17832861189799587</v>
      </c>
      <c r="L4" s="11"/>
      <c r="M4" s="12">
        <f>B4-E4</f>
        <v>7.0113314447553421E-2</v>
      </c>
      <c r="N4" s="11"/>
    </row>
    <row r="5" spans="1:14" x14ac:dyDescent="0.3">
      <c r="B5" s="12">
        <f>SUM(D5:G5)/2</f>
        <v>2315.7037634408603</v>
      </c>
      <c r="C5" s="12">
        <v>6.0000000000000001E-3</v>
      </c>
      <c r="D5" s="12"/>
      <c r="E5" s="12">
        <v>2315.6327956989248</v>
      </c>
      <c r="F5" s="12">
        <v>2315.7747311827957</v>
      </c>
      <c r="G5" s="12"/>
      <c r="H5" s="12"/>
      <c r="I5" s="12">
        <v>0.14193548387083865</v>
      </c>
      <c r="J5" s="12"/>
      <c r="K5" s="12"/>
      <c r="L5" s="11"/>
      <c r="M5" s="12">
        <f t="shared" ref="M5:M7" si="0">B5-E5</f>
        <v>7.0967741935419326E-2</v>
      </c>
      <c r="N5" s="11"/>
    </row>
    <row r="6" spans="1:14" x14ac:dyDescent="0.3">
      <c r="B6" s="12">
        <f>E6+M6</f>
        <v>2373.4148201979447</v>
      </c>
      <c r="C6" s="12">
        <v>1.2999999999999999E-2</v>
      </c>
      <c r="D6" s="12"/>
      <c r="E6" s="12">
        <v>2373.3439473684211</v>
      </c>
      <c r="F6" s="12"/>
      <c r="G6" s="12"/>
      <c r="H6" s="12"/>
      <c r="I6" s="12"/>
      <c r="J6" s="12"/>
      <c r="K6" s="12"/>
      <c r="L6" s="11"/>
      <c r="M6" s="17">
        <f>(M4+M5+M7)/3</f>
        <v>7.0872829523674838E-2</v>
      </c>
      <c r="N6" s="11"/>
    </row>
    <row r="7" spans="1:14" x14ac:dyDescent="0.3">
      <c r="B7" s="12">
        <v>2988.5133999999998</v>
      </c>
      <c r="C7" s="12">
        <v>5.4687500000000777E-3</v>
      </c>
      <c r="D7" s="12"/>
      <c r="E7" s="12">
        <v>2988.4418625678118</v>
      </c>
      <c r="F7" s="12">
        <v>2988.5868896925858</v>
      </c>
      <c r="G7" s="12">
        <v>2988.6018083182639</v>
      </c>
      <c r="H7" s="12"/>
      <c r="I7" s="12">
        <v>0.14502712477406021</v>
      </c>
      <c r="J7" s="12">
        <v>1.4918625678092212E-2</v>
      </c>
      <c r="K7" s="12"/>
      <c r="M7" s="12">
        <f t="shared" si="0"/>
        <v>7.1537432188051753E-2</v>
      </c>
    </row>
    <row r="8" spans="1:14" x14ac:dyDescent="0.3">
      <c r="B8" s="11"/>
    </row>
    <row r="9" spans="1:14" x14ac:dyDescent="0.3">
      <c r="B9" s="11"/>
    </row>
    <row r="10" spans="1:14" x14ac:dyDescent="0.3">
      <c r="A10" t="s">
        <v>17</v>
      </c>
      <c r="B10" s="15" t="s">
        <v>0</v>
      </c>
      <c r="C10" s="16" t="s">
        <v>1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4</v>
      </c>
      <c r="J10" s="15" t="s">
        <v>3</v>
      </c>
      <c r="K10" s="15" t="s">
        <v>2</v>
      </c>
      <c r="L10" s="11"/>
      <c r="M10" s="15" t="s">
        <v>14</v>
      </c>
      <c r="N10" s="15" t="s">
        <v>15</v>
      </c>
    </row>
    <row r="11" spans="1:14" x14ac:dyDescent="0.3">
      <c r="B11" s="12">
        <f>(F11+G11)/2-N11</f>
        <v>1906.3289651931996</v>
      </c>
      <c r="C11" s="12">
        <v>0.01</v>
      </c>
      <c r="D11" s="12"/>
      <c r="E11" s="12"/>
      <c r="F11" s="12">
        <v>1906.3872000000001</v>
      </c>
      <c r="G11" s="12">
        <v>1906.4164800000001</v>
      </c>
      <c r="H11" s="12"/>
      <c r="I11" s="12"/>
      <c r="J11" s="12">
        <v>2.9279999999971551E-2</v>
      </c>
      <c r="K11" s="12"/>
      <c r="L11" s="11"/>
      <c r="M11" s="12"/>
      <c r="N11" s="17">
        <f>N13</f>
        <v>7.2874806800427905E-2</v>
      </c>
    </row>
    <row r="12" spans="1:14" x14ac:dyDescent="0.3">
      <c r="B12" s="12">
        <f>(F12+G12)/2-N12</f>
        <v>2333.6613251931994</v>
      </c>
      <c r="C12" s="12">
        <v>0.01</v>
      </c>
      <c r="D12" s="12"/>
      <c r="E12" s="12"/>
      <c r="F12" s="12">
        <v>2333.7195999999999</v>
      </c>
      <c r="G12" s="12">
        <v>2333.7487999999998</v>
      </c>
      <c r="H12" s="12"/>
      <c r="I12" s="12"/>
      <c r="J12" s="12">
        <v>2.9199999999946158E-2</v>
      </c>
      <c r="K12" s="12"/>
      <c r="L12" s="11"/>
      <c r="M12" s="12"/>
      <c r="N12" s="17">
        <f>N13</f>
        <v>7.2874806800427905E-2</v>
      </c>
    </row>
    <row r="13" spans="1:14" x14ac:dyDescent="0.3">
      <c r="B13" s="12">
        <f>SUM(D13:G13)/4</f>
        <v>2958.6350463678518</v>
      </c>
      <c r="C13" s="12">
        <v>4.6367851622874804E-3</v>
      </c>
      <c r="D13" s="12">
        <v>2958.5469088098921</v>
      </c>
      <c r="E13" s="12">
        <v>2958.5774343122102</v>
      </c>
      <c r="F13" s="12">
        <v>2958.6938176197837</v>
      </c>
      <c r="G13" s="12">
        <v>2958.7220247295209</v>
      </c>
      <c r="H13" s="12">
        <v>3.0525502318141662E-2</v>
      </c>
      <c r="I13" s="12">
        <v>0.11638330757341464</v>
      </c>
      <c r="J13" s="12">
        <v>2.8207109737195424E-2</v>
      </c>
      <c r="K13" s="12">
        <v>0.17511591962875173</v>
      </c>
      <c r="L13" s="11"/>
      <c r="M13" s="12">
        <f>B13-(D13+E13)/2</f>
        <v>7.2874806800427905E-2</v>
      </c>
      <c r="N13" s="12">
        <f>(F13+G13)/2-B13</f>
        <v>7.2874806800427905E-2</v>
      </c>
    </row>
    <row r="14" spans="1:14" x14ac:dyDescent="0.3">
      <c r="B14" s="12">
        <f>(D14+E14)/2+M14</f>
        <v>2997.6948528287785</v>
      </c>
      <c r="C14" s="12">
        <v>0.01</v>
      </c>
      <c r="D14" s="12">
        <v>2997.6078492935635</v>
      </c>
      <c r="E14" s="12">
        <v>2997.6361067503922</v>
      </c>
      <c r="F14" s="12"/>
      <c r="G14" s="12"/>
      <c r="H14" s="12">
        <v>2.8257456828669092E-2</v>
      </c>
      <c r="I14" s="12"/>
      <c r="J14" s="12"/>
      <c r="K14" s="12"/>
      <c r="L14" s="11"/>
      <c r="M14" s="17">
        <f>M13</f>
        <v>7.2874806800427905E-2</v>
      </c>
      <c r="N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Scheuss</dc:creator>
  <cp:lastModifiedBy>Uli Scheuss</cp:lastModifiedBy>
  <dcterms:created xsi:type="dcterms:W3CDTF">2025-09-26T08:32:15Z</dcterms:created>
  <dcterms:modified xsi:type="dcterms:W3CDTF">2025-09-26T12:59:12Z</dcterms:modified>
</cp:coreProperties>
</file>