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202300"/>
  <mc:AlternateContent xmlns:mc="http://schemas.openxmlformats.org/markup-compatibility/2006">
    <mc:Choice Requires="x15">
      <x15ac:absPath xmlns:x15ac="http://schemas.microsoft.com/office/spreadsheetml/2010/11/ac" url="C:\Users\ulsc\OneDrive - AspIT - Ondrive\Uli\Python\curvesim\research\star_systems\"/>
    </mc:Choice>
  </mc:AlternateContent>
  <xr:revisionPtr revIDLastSave="0" documentId="13_ncr:1_{608958B3-D7B3-42B7-8955-F2DCBE71907C}" xr6:coauthVersionLast="47" xr6:coauthVersionMax="47" xr10:uidLastSave="{00000000-0000-0000-0000-000000000000}"/>
  <bookViews>
    <workbookView xWindow="-108" yWindow="-108" windowWidth="23256" windowHeight="12456" activeTab="1" xr2:uid="{6919DDE8-15F9-45FB-B5F7-4209377AF865}"/>
  </bookViews>
  <sheets>
    <sheet name="TOI 4504" sheetId="2" r:id="rId1"/>
    <sheet name="Planet c" sheetId="5" r:id="rId2"/>
    <sheet name="Luminosity" sheetId="3" r:id="rId3"/>
    <sheet name="Ark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0" i="5" l="1"/>
  <c r="A217" i="5"/>
  <c r="C217" i="5" s="1"/>
  <c r="C215" i="5"/>
  <c r="F90" i="5"/>
  <c r="C90" i="5"/>
  <c r="N45" i="5"/>
  <c r="N41" i="5" s="1"/>
  <c r="N40" i="5" s="1"/>
  <c r="M45" i="5"/>
  <c r="M41" i="5" s="1"/>
  <c r="M40" i="5" s="1"/>
  <c r="B45" i="5"/>
  <c r="B41" i="5" s="1"/>
  <c r="B40" i="5" s="1"/>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J147" i="2"/>
  <c r="B228" i="2"/>
  <c r="B227" i="2"/>
  <c r="B226" i="2"/>
  <c r="B225" i="2"/>
  <c r="B224" i="2"/>
  <c r="B223" i="2"/>
  <c r="B222" i="2"/>
  <c r="B221" i="2"/>
  <c r="B220" i="2"/>
  <c r="B219" i="2"/>
  <c r="B218" i="2"/>
  <c r="F147" i="2"/>
  <c r="E147" i="2"/>
  <c r="C211"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D137" i="2"/>
  <c r="D136" i="2"/>
  <c r="D135" i="2"/>
  <c r="D134" i="2"/>
  <c r="D133" i="2"/>
  <c r="D132" i="2"/>
  <c r="D138" i="2"/>
  <c r="B28" i="2"/>
  <c r="B29" i="2" s="1"/>
  <c r="B30" i="2" s="1"/>
  <c r="O20" i="2"/>
  <c r="O21" i="2" s="1"/>
  <c r="B50" i="3"/>
  <c r="I47" i="3"/>
  <c r="B46" i="3"/>
  <c r="N20" i="2"/>
  <c r="N21" i="2" s="1"/>
  <c r="L5" i="2"/>
  <c r="L4" i="2"/>
  <c r="L13" i="2" s="1"/>
  <c r="L2" i="2"/>
  <c r="L7" i="2" s="1"/>
  <c r="L11" i="2" l="1"/>
  <c r="M11" i="2" s="1"/>
  <c r="M13" i="2"/>
</calcChain>
</file>

<file path=xl/sharedStrings.xml><?xml version="1.0" encoding="utf-8"?>
<sst xmlns="http://schemas.openxmlformats.org/spreadsheetml/2006/main" count="157" uniqueCount="141">
  <si>
    <t>[TOI-4504]</t>
  </si>
  <si>
    <t>[TOI-4504b]</t>
  </si>
  <si>
    <t>[TOI-4504c]</t>
  </si>
  <si>
    <r>
      <t xml:space="preserve">r_sun = </t>
    </r>
    <r>
      <rPr>
        <i/>
        <sz val="10"/>
        <rFont val="Consolas"/>
        <family val="3"/>
      </rPr>
      <t>6.96342e8            # [m]   &lt;float&gt; solar radius</t>
    </r>
  </si>
  <si>
    <r>
      <t xml:space="preserve">l_sun = </t>
    </r>
    <r>
      <rPr>
        <i/>
        <sz val="10"/>
        <rFont val="Consolas"/>
        <family val="3"/>
      </rPr>
      <t>3.83e26              # [W]   &lt;float&gt; solar luminosity</t>
    </r>
  </si>
  <si>
    <r>
      <t xml:space="preserve">r_jup = </t>
    </r>
    <r>
      <rPr>
        <i/>
        <sz val="10"/>
        <rFont val="Consolas"/>
        <family val="3"/>
      </rPr>
      <t>7.1492e7             # [m]   &lt;float&gt; Jupiter radius</t>
    </r>
  </si>
  <si>
    <r>
      <t xml:space="preserve">r_earth = </t>
    </r>
    <r>
      <rPr>
        <i/>
        <sz val="10"/>
        <rFont val="Consolas"/>
        <family val="3"/>
      </rPr>
      <t>6.378135e6         # [m]   &lt;float&gt; Earth radius R</t>
    </r>
    <r>
      <rPr>
        <i/>
        <sz val="10"/>
        <rFont val="Courier New"/>
        <family val="3"/>
      </rPr>
      <t>⊕</t>
    </r>
  </si>
  <si>
    <r>
      <t xml:space="preserve">radius = </t>
    </r>
    <r>
      <rPr>
        <i/>
        <sz val="10"/>
        <rFont val="Consolas"/>
        <family val="3"/>
      </rPr>
      <t>0.92 * r_sun</t>
    </r>
  </si>
  <si>
    <r>
      <t xml:space="preserve">luminosity = </t>
    </r>
    <r>
      <rPr>
        <i/>
        <sz val="10"/>
        <rFont val="Consolas"/>
        <family val="3"/>
      </rPr>
      <t>0.62 * l_sun</t>
    </r>
  </si>
  <si>
    <r>
      <t xml:space="preserve">limb_darkening = </t>
    </r>
    <r>
      <rPr>
        <i/>
        <sz val="10"/>
        <rFont val="Consolas"/>
        <family val="3"/>
      </rPr>
      <t>[0.4765, 0.3495]  # paper contains different parameters q1, q2 for different planets. I averaged them.</t>
    </r>
  </si>
  <si>
    <r>
      <t xml:space="preserve">radius = </t>
    </r>
    <r>
      <rPr>
        <i/>
        <sz val="10"/>
        <rFont val="Consolas"/>
        <family val="3"/>
      </rPr>
      <t>2.691 * r_earth</t>
    </r>
  </si>
  <si>
    <t>sun</t>
  </si>
  <si>
    <t>jup</t>
  </si>
  <si>
    <t>earth</t>
  </si>
  <si>
    <t>r</t>
  </si>
  <si>
    <t>radius = 0.9897 * r_jup</t>
  </si>
  <si>
    <t>pi * r^2</t>
  </si>
  <si>
    <r>
      <t xml:space="preserve">def </t>
    </r>
    <r>
      <rPr>
        <b/>
        <sz val="10"/>
        <color rgb="FFA9DC76"/>
        <rFont val="Consolas"/>
        <family val="3"/>
      </rPr>
      <t>total_luminosity</t>
    </r>
    <r>
      <rPr>
        <sz val="10"/>
        <color rgb="FFFCFCFA"/>
        <rFont val="Consolas"/>
        <family val="3"/>
      </rPr>
      <t>(</t>
    </r>
    <r>
      <rPr>
        <sz val="10"/>
        <color rgb="FFBF7DC1"/>
        <rFont val="Consolas"/>
        <family val="3"/>
      </rPr>
      <t>self</t>
    </r>
    <r>
      <rPr>
        <sz val="10"/>
        <color rgb="FFFF6188"/>
        <rFont val="Consolas"/>
        <family val="3"/>
      </rPr>
      <t xml:space="preserve">, </t>
    </r>
    <r>
      <rPr>
        <sz val="10"/>
        <color rgb="FFFC9867"/>
        <rFont val="Consolas"/>
        <family val="3"/>
      </rPr>
      <t>stars</t>
    </r>
    <r>
      <rPr>
        <sz val="10"/>
        <color rgb="FFFF6188"/>
        <rFont val="Consolas"/>
        <family val="3"/>
      </rPr>
      <t xml:space="preserve">, </t>
    </r>
    <r>
      <rPr>
        <sz val="10"/>
        <color rgb="FFFC9867"/>
        <rFont val="Consolas"/>
        <family val="3"/>
      </rPr>
      <t>iteration</t>
    </r>
    <r>
      <rPr>
        <sz val="10"/>
        <color rgb="FFFCFCFA"/>
        <rFont val="Consolas"/>
        <family val="3"/>
      </rPr>
      <t>)</t>
    </r>
    <r>
      <rPr>
        <sz val="10"/>
        <color rgb="FFFF3261"/>
        <rFont val="Consolas"/>
        <family val="3"/>
      </rPr>
      <t>:</t>
    </r>
  </si>
  <si>
    <r>
      <t xml:space="preserve">    </t>
    </r>
    <r>
      <rPr>
        <i/>
        <sz val="10"/>
        <color rgb="FFCCCCCC"/>
        <rFont val="Consolas"/>
        <family val="3"/>
      </rPr>
      <t>"""Add luminosity of all stars in the system while checking for eclipses.</t>
    </r>
  </si>
  <si>
    <t xml:space="preserve">    Does not yet work correctly for eclipsed eclipses (three or more bodies in line of sight at the same time)."""</t>
  </si>
  <si>
    <r>
      <t xml:space="preserve">    </t>
    </r>
    <r>
      <rPr>
        <sz val="10"/>
        <color rgb="FFF6F6F6"/>
        <rFont val="Consolas"/>
        <family val="3"/>
      </rPr>
      <t xml:space="preserve">luminosity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</si>
  <si>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for </t>
    </r>
    <r>
      <rPr>
        <sz val="10"/>
        <color rgb="FFF6F6F6"/>
        <rFont val="Consolas"/>
        <family val="3"/>
      </rPr>
      <t xml:space="preserve">star </t>
    </r>
    <r>
      <rPr>
        <sz val="10"/>
        <color rgb="FFC351DD"/>
        <rFont val="Consolas"/>
        <family val="3"/>
      </rPr>
      <t xml:space="preserve">in </t>
    </r>
    <r>
      <rPr>
        <sz val="10"/>
        <color rgb="FFFC9867"/>
        <rFont val="Consolas"/>
        <family val="3"/>
      </rPr>
      <t>stars</t>
    </r>
    <r>
      <rPr>
        <sz val="10"/>
        <color rgb="FFFF3261"/>
        <rFont val="Consolas"/>
        <family val="3"/>
      </rPr>
      <t>:</t>
    </r>
  </si>
  <si>
    <r>
      <t xml:space="preserve">        </t>
    </r>
    <r>
      <rPr>
        <sz val="10"/>
        <color rgb="FFF6F6F6"/>
        <rFont val="Consolas"/>
        <family val="3"/>
      </rPr>
      <t xml:space="preserve">luminosity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luminosity</t>
    </r>
  </si>
  <si>
    <r>
      <t xml:space="preserve">        </t>
    </r>
    <r>
      <rPr>
        <sz val="10"/>
        <color rgb="FFC351DD"/>
        <rFont val="Consolas"/>
        <family val="3"/>
      </rPr>
      <t xml:space="preserve">for </t>
    </r>
    <r>
      <rPr>
        <sz val="10"/>
        <color rgb="FFF6F6F6"/>
        <rFont val="Consolas"/>
        <family val="3"/>
      </rPr>
      <t xml:space="preserve">body </t>
    </r>
    <r>
      <rPr>
        <sz val="10"/>
        <color rgb="FFC351DD"/>
        <rFont val="Consolas"/>
        <family val="3"/>
      </rPr>
      <t xml:space="preserve">in </t>
    </r>
    <r>
      <rPr>
        <sz val="10"/>
        <color rgb="FFBF7DC1"/>
        <rFont val="Consolas"/>
        <family val="3"/>
      </rPr>
      <t>self</t>
    </r>
    <r>
      <rPr>
        <sz val="10"/>
        <color rgb="FFFF3261"/>
        <rFont val="Consolas"/>
        <family val="3"/>
      </rPr>
      <t>:</t>
    </r>
  </si>
  <si>
    <r>
      <t xml:space="preserve">            </t>
    </r>
    <r>
      <rPr>
        <sz val="10"/>
        <color rgb="FFC351DD"/>
        <rFont val="Consolas"/>
        <family val="3"/>
      </rPr>
      <t xml:space="preserve">if </t>
    </r>
    <r>
      <rPr>
        <sz val="10"/>
        <color rgb="FFF6F6F6"/>
        <rFont val="Consolas"/>
        <family val="3"/>
      </rPr>
      <t xml:space="preserve">body </t>
    </r>
    <r>
      <rPr>
        <sz val="10"/>
        <color rgb="FFFF3261"/>
        <rFont val="Consolas"/>
        <family val="3"/>
      </rPr>
      <t xml:space="preserve">!= </t>
    </r>
    <r>
      <rPr>
        <sz val="10"/>
        <color rgb="FFF6F6F6"/>
        <rFont val="Consolas"/>
        <family val="3"/>
      </rPr>
      <t>star</t>
    </r>
    <r>
      <rPr>
        <sz val="10"/>
        <color rgb="FFFF3261"/>
        <rFont val="Consolas"/>
        <family val="3"/>
      </rPr>
      <t xml:space="preserve">:  </t>
    </r>
    <r>
      <rPr>
        <sz val="10"/>
        <color rgb="FFAAAAAA"/>
        <rFont val="Consolas"/>
        <family val="3"/>
      </rPr>
      <t># an object cannot eclipse itself :)</t>
    </r>
  </si>
  <si>
    <r>
      <t xml:space="preserve">                </t>
    </r>
    <r>
      <rPr>
        <sz val="10"/>
        <color rgb="FFF6F6F6"/>
        <rFont val="Consolas"/>
        <family val="3"/>
      </rPr>
      <t>eclipsed_area</t>
    </r>
    <r>
      <rPr>
        <sz val="10"/>
        <color rgb="FFFF6188"/>
        <rFont val="Consolas"/>
        <family val="3"/>
      </rPr>
      <t xml:space="preserve">, </t>
    </r>
    <r>
      <rPr>
        <sz val="10"/>
        <color rgb="FFF6F6F6"/>
        <rFont val="Consolas"/>
        <family val="3"/>
      </rPr>
      <t xml:space="preserve">relative_radius </t>
    </r>
    <r>
      <rPr>
        <sz val="10"/>
        <color rgb="FFFF3261"/>
        <rFont val="Consolas"/>
        <family val="3"/>
      </rPr>
      <t xml:space="preserve">= </t>
    </r>
    <r>
      <rPr>
        <sz val="10"/>
        <color rgb="FFF6F6F6"/>
        <rFont val="Consolas"/>
        <family val="3"/>
      </rPr>
      <t>star</t>
    </r>
    <r>
      <rPr>
        <sz val="10"/>
        <color rgb="FFFF6188"/>
        <rFont val="Consolas"/>
        <family val="3"/>
      </rPr>
      <t>.</t>
    </r>
    <r>
      <rPr>
        <sz val="10"/>
        <color rgb="FFA9DC76"/>
        <rFont val="Consolas"/>
        <family val="3"/>
      </rPr>
      <t>eclipsed_by</t>
    </r>
    <r>
      <rPr>
        <sz val="10"/>
        <color rgb="FFFCFCFA"/>
        <rFont val="Consolas"/>
        <family val="3"/>
      </rPr>
      <t>(</t>
    </r>
    <r>
      <rPr>
        <sz val="10"/>
        <color rgb="FFF6F6F6"/>
        <rFont val="Consolas"/>
        <family val="3"/>
      </rPr>
      <t>body</t>
    </r>
    <r>
      <rPr>
        <sz val="10"/>
        <color rgb="FFFF6188"/>
        <rFont val="Consolas"/>
        <family val="3"/>
      </rPr>
      <t xml:space="preserve">, </t>
    </r>
    <r>
      <rPr>
        <sz val="10"/>
        <color rgb="FFFC9867"/>
        <rFont val="Consolas"/>
        <family val="3"/>
      </rPr>
      <t>iteration</t>
    </r>
    <r>
      <rPr>
        <sz val="10"/>
        <color rgb="FFFCFCFA"/>
        <rFont val="Consolas"/>
        <family val="3"/>
      </rPr>
      <t>)</t>
    </r>
  </si>
  <si>
    <r>
      <t xml:space="preserve">                </t>
    </r>
    <r>
      <rPr>
        <sz val="10"/>
        <color rgb="FFC351DD"/>
        <rFont val="Consolas"/>
        <family val="3"/>
      </rPr>
      <t xml:space="preserve">if </t>
    </r>
    <r>
      <rPr>
        <sz val="10"/>
        <color rgb="FFF6F6F6"/>
        <rFont val="Consolas"/>
        <family val="3"/>
      </rPr>
      <t xml:space="preserve">eclipsed_area </t>
    </r>
    <r>
      <rPr>
        <sz val="10"/>
        <color rgb="FFFF3261"/>
        <rFont val="Consolas"/>
        <family val="3"/>
      </rPr>
      <t xml:space="preserve">!= </t>
    </r>
    <r>
      <rPr>
        <sz val="10"/>
        <color rgb="FF707CFF"/>
        <rFont val="Consolas"/>
        <family val="3"/>
      </rPr>
      <t>0</t>
    </r>
    <r>
      <rPr>
        <sz val="10"/>
        <color rgb="FFFF3261"/>
        <rFont val="Consolas"/>
        <family val="3"/>
      </rPr>
      <t>:</t>
    </r>
  </si>
  <si>
    <r>
      <t xml:space="preserve">                    </t>
    </r>
    <r>
      <rPr>
        <sz val="10"/>
        <color rgb="FFF6F6F6"/>
        <rFont val="Consolas"/>
        <family val="3"/>
      </rPr>
      <t xml:space="preserve">luminosity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 xml:space="preserve">brightness </t>
    </r>
    <r>
      <rPr>
        <sz val="10"/>
        <color rgb="FFFF3261"/>
        <rFont val="Consolas"/>
        <family val="3"/>
      </rPr>
      <t xml:space="preserve">* </t>
    </r>
    <r>
      <rPr>
        <sz val="10"/>
        <color rgb="FFF6F6F6"/>
        <rFont val="Consolas"/>
        <family val="3"/>
      </rPr>
      <t xml:space="preserve">eclipsed_area </t>
    </r>
    <r>
      <rPr>
        <sz val="10"/>
        <color rgb="FFFF3261"/>
        <rFont val="Consolas"/>
        <family val="3"/>
      </rPr>
      <t xml:space="preserve">* </t>
    </r>
    <r>
      <rPr>
        <sz val="10"/>
        <color rgb="FFF6F6F6"/>
        <rFont val="Consolas"/>
        <family val="3"/>
      </rPr>
      <t>CurveSimPhysics</t>
    </r>
    <r>
      <rPr>
        <sz val="10"/>
        <color rgb="FFFF6188"/>
        <rFont val="Consolas"/>
        <family val="3"/>
      </rPr>
      <t>.</t>
    </r>
    <r>
      <rPr>
        <sz val="10"/>
        <color rgb="FFA9DC76"/>
        <rFont val="Consolas"/>
        <family val="3"/>
      </rPr>
      <t>limbdarkening</t>
    </r>
    <r>
      <rPr>
        <sz val="10"/>
        <color rgb="FFFCFCFA"/>
        <rFont val="Consolas"/>
        <family val="3"/>
      </rPr>
      <t>(</t>
    </r>
    <r>
      <rPr>
        <sz val="10"/>
        <color rgb="FFF6F6F6"/>
        <rFont val="Consolas"/>
        <family val="3"/>
      </rPr>
      <t>relative_radius</t>
    </r>
    <r>
      <rPr>
        <sz val="10"/>
        <color rgb="FFFF6188"/>
        <rFont val="Consolas"/>
        <family val="3"/>
      </rPr>
      <t xml:space="preserve">, </t>
    </r>
    <r>
      <rPr>
        <sz val="10"/>
        <color rgb="FFF6F6F6"/>
        <rFont val="Consolas"/>
        <family val="3"/>
      </rPr>
      <t>star</t>
    </r>
    <r>
      <rPr>
        <sz val="10"/>
        <color rgb="FFFF6188"/>
        <rFont val="Consolas"/>
        <family val="3"/>
      </rPr>
      <t>.</t>
    </r>
    <r>
      <rPr>
        <sz val="10"/>
        <color rgb="FFF6F6F6"/>
        <rFont val="Consolas"/>
        <family val="3"/>
      </rPr>
      <t>limb_darkening</t>
    </r>
    <r>
      <rPr>
        <sz val="10"/>
        <color rgb="FFFCFCFA"/>
        <rFont val="Consolas"/>
        <family val="3"/>
      </rPr>
      <t xml:space="preserve">)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 xml:space="preserve">mean_intensity  </t>
    </r>
    <r>
      <rPr>
        <sz val="10"/>
        <color rgb="FFAAAAAA"/>
        <rFont val="Consolas"/>
        <family val="3"/>
      </rPr>
      <t># debug</t>
    </r>
  </si>
  <si>
    <t xml:space="preserve">                    # luminosity -= star.brightness * eclipsed_area * CurveSimPhysics.limbdarkening(relative_radius, star.limb_darkening) * star.mean_intensity</t>
  </si>
  <si>
    <t xml:space="preserve">                    # luminosity -= star.brightness * eclipsed_area * CurveSimPhysics.limbdarkening(relative_radius, star.limb_darkening) * CurveSimPhysics.mean_intensity(star.limb_darkening)</t>
  </si>
  <si>
    <r>
      <t xml:space="preserve">    </t>
    </r>
    <r>
      <rPr>
        <sz val="10"/>
        <color rgb="FFC351DD"/>
        <rFont val="Consolas"/>
        <family val="3"/>
      </rPr>
      <t xml:space="preserve">return </t>
    </r>
    <r>
      <rPr>
        <sz val="10"/>
        <color rgb="FFF6F6F6"/>
        <rFont val="Consolas"/>
        <family val="3"/>
      </rPr>
      <t>luminosity</t>
    </r>
  </si>
  <si>
    <r>
      <t>self</t>
    </r>
    <r>
      <rPr>
        <sz val="10"/>
        <color rgb="FFFF6188"/>
        <rFont val="Consolas"/>
        <family val="3"/>
      </rPr>
      <t>.</t>
    </r>
    <r>
      <rPr>
        <sz val="10"/>
        <color rgb="FFF6F6F6"/>
        <rFont val="Consolas"/>
        <family val="3"/>
      </rPr>
      <t xml:space="preserve">mean_intensity </t>
    </r>
    <r>
      <rPr>
        <sz val="10"/>
        <color rgb="FFFF3261"/>
        <rFont val="Consolas"/>
        <family val="3"/>
      </rPr>
      <t xml:space="preserve">= </t>
    </r>
    <r>
      <rPr>
        <sz val="10"/>
        <color rgb="FFF6F6F6"/>
        <rFont val="Consolas"/>
        <family val="3"/>
      </rPr>
      <t>CurveSimPhysics</t>
    </r>
    <r>
      <rPr>
        <sz val="10"/>
        <color rgb="FFFF6188"/>
        <rFont val="Consolas"/>
        <family val="3"/>
      </rPr>
      <t>.</t>
    </r>
    <r>
      <rPr>
        <sz val="10"/>
        <color rgb="FFA9DC76"/>
        <rFont val="Consolas"/>
        <family val="3"/>
      </rPr>
      <t>mean_intensity</t>
    </r>
    <r>
      <rPr>
        <sz val="10"/>
        <color rgb="FFFCFCFA"/>
        <rFont val="Consolas"/>
        <family val="3"/>
      </rPr>
      <t>(</t>
    </r>
    <r>
      <rPr>
        <sz val="10"/>
        <color rgb="FFFC9867"/>
        <rFont val="Consolas"/>
        <family val="3"/>
      </rPr>
      <t>limb_darkening</t>
    </r>
    <r>
      <rPr>
        <sz val="10"/>
        <color rgb="FFFCFCFA"/>
        <rFont val="Consolas"/>
        <family val="3"/>
      </rPr>
      <t>)</t>
    </r>
  </si>
  <si>
    <r>
      <t xml:space="preserve">def </t>
    </r>
    <r>
      <rPr>
        <b/>
        <sz val="10"/>
        <color rgb="FFA9DC76"/>
        <rFont val="Consolas"/>
        <family val="3"/>
      </rPr>
      <t>mean_intensity</t>
    </r>
    <r>
      <rPr>
        <sz val="10"/>
        <color rgb="FFFCFCFA"/>
        <rFont val="Consolas"/>
        <family val="3"/>
      </rPr>
      <t>(</t>
    </r>
    <r>
      <rPr>
        <sz val="10"/>
        <color rgb="FFFC9867"/>
        <rFont val="Consolas"/>
        <family val="3"/>
      </rPr>
      <t>limb_darkening_coefficients</t>
    </r>
    <r>
      <rPr>
        <sz val="10"/>
        <color rgb="FFFCFCFA"/>
        <rFont val="Consolas"/>
        <family val="3"/>
      </rPr>
      <t>)</t>
    </r>
    <r>
      <rPr>
        <sz val="10"/>
        <color rgb="FFFF3261"/>
        <rFont val="Consolas"/>
        <family val="3"/>
      </rPr>
      <t>:</t>
    </r>
  </si>
  <si>
    <r>
      <t xml:space="preserve">    </t>
    </r>
    <r>
      <rPr>
        <i/>
        <sz val="10"/>
        <color rgb="FFCCCCCC"/>
        <rFont val="Consolas"/>
        <family val="3"/>
      </rPr>
      <t>"""Calculates the ratio of the mean intensity to the central intensity of a star based on the given coefficients."""</t>
    </r>
  </si>
  <si>
    <r>
      <t xml:space="preserve">    </t>
    </r>
    <r>
      <rPr>
        <sz val="10"/>
        <color rgb="FFC351DD"/>
        <rFont val="Consolas"/>
        <family val="3"/>
      </rPr>
      <t xml:space="preserve">if </t>
    </r>
    <r>
      <rPr>
        <sz val="10"/>
        <color rgb="FFFC9867"/>
        <rFont val="Consolas"/>
        <family val="3"/>
      </rPr>
      <t xml:space="preserve">limb_darkening_coefficients </t>
    </r>
    <r>
      <rPr>
        <sz val="10"/>
        <color rgb="FFC351DD"/>
        <rFont val="Consolas"/>
        <family val="3"/>
      </rPr>
      <t>is None</t>
    </r>
    <r>
      <rPr>
        <sz val="10"/>
        <color rgb="FFFF3261"/>
        <rFont val="Consolas"/>
        <family val="3"/>
      </rPr>
      <t>:</t>
    </r>
  </si>
  <si>
    <r>
      <t xml:space="preserve">        </t>
    </r>
    <r>
      <rPr>
        <sz val="10"/>
        <color rgb="FFC351DD"/>
        <rFont val="Consolas"/>
        <family val="3"/>
      </rPr>
      <t>return None</t>
    </r>
  </si>
  <si>
    <r>
      <t xml:space="preserve">    </t>
    </r>
    <r>
      <rPr>
        <sz val="10"/>
        <color rgb="FFF6F6F6"/>
        <rFont val="Consolas"/>
        <family val="3"/>
      </rPr>
      <t xml:space="preserve">intensity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</si>
  <si>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for </t>
    </r>
    <r>
      <rPr>
        <sz val="10"/>
        <color rgb="FFF6F6F6"/>
        <rFont val="Consolas"/>
        <family val="3"/>
      </rPr>
      <t>i</t>
    </r>
    <r>
      <rPr>
        <sz val="10"/>
        <color rgb="FFFF6188"/>
        <rFont val="Consolas"/>
        <family val="3"/>
      </rPr>
      <t xml:space="preserve">, </t>
    </r>
    <r>
      <rPr>
        <sz val="10"/>
        <color rgb="FFF6F6F6"/>
        <rFont val="Consolas"/>
        <family val="3"/>
      </rPr>
      <t xml:space="preserve">c </t>
    </r>
    <r>
      <rPr>
        <sz val="10"/>
        <color rgb="FFC351DD"/>
        <rFont val="Consolas"/>
        <family val="3"/>
      </rPr>
      <t xml:space="preserve">in </t>
    </r>
    <r>
      <rPr>
        <sz val="10"/>
        <color rgb="FF9090D2"/>
        <rFont val="Consolas"/>
        <family val="3"/>
      </rPr>
      <t>enumerate</t>
    </r>
    <r>
      <rPr>
        <sz val="10"/>
        <color rgb="FFFCFCFA"/>
        <rFont val="Consolas"/>
        <family val="3"/>
      </rPr>
      <t>(</t>
    </r>
    <r>
      <rPr>
        <sz val="10"/>
        <color rgb="FFFC9867"/>
        <rFont val="Consolas"/>
        <family val="3"/>
      </rPr>
      <t>limb_darkening_coefficients</t>
    </r>
    <r>
      <rPr>
        <sz val="10"/>
        <color rgb="FFFCFCFA"/>
        <rFont val="Consolas"/>
        <family val="3"/>
      </rPr>
      <t>)</t>
    </r>
    <r>
      <rPr>
        <sz val="10"/>
        <color rgb="FFFF3261"/>
        <rFont val="Consolas"/>
        <family val="3"/>
      </rPr>
      <t>:</t>
    </r>
  </si>
  <si>
    <r>
      <t xml:space="preserve">        </t>
    </r>
    <r>
      <rPr>
        <sz val="10"/>
        <color rgb="FFF6F6F6"/>
        <rFont val="Consolas"/>
        <family val="3"/>
      </rPr>
      <t xml:space="preserve">intensity </t>
    </r>
    <r>
      <rPr>
        <sz val="10"/>
        <color rgb="FFFF3261"/>
        <rFont val="Consolas"/>
        <family val="3"/>
      </rPr>
      <t xml:space="preserve">+= </t>
    </r>
    <r>
      <rPr>
        <sz val="10"/>
        <color rgb="FF707CFF"/>
        <rFont val="Consolas"/>
        <family val="3"/>
      </rPr>
      <t xml:space="preserve">2.0 </t>
    </r>
    <r>
      <rPr>
        <sz val="10"/>
        <color rgb="FFFF3261"/>
        <rFont val="Consolas"/>
        <family val="3"/>
      </rPr>
      <t xml:space="preserve">* </t>
    </r>
    <r>
      <rPr>
        <sz val="10"/>
        <color rgb="FFF6F6F6"/>
        <rFont val="Consolas"/>
        <family val="3"/>
      </rPr>
      <t xml:space="preserve">c </t>
    </r>
    <r>
      <rPr>
        <sz val="10"/>
        <color rgb="FFFF3261"/>
        <rFont val="Consolas"/>
        <family val="3"/>
      </rPr>
      <t xml:space="preserve">/ </t>
    </r>
    <r>
      <rPr>
        <sz val="10"/>
        <color rgb="FFFCFCFA"/>
        <rFont val="Consolas"/>
        <family val="3"/>
      </rPr>
      <t>(</t>
    </r>
    <r>
      <rPr>
        <sz val="10"/>
        <color rgb="FFF6F6F6"/>
        <rFont val="Consolas"/>
        <family val="3"/>
      </rPr>
      <t xml:space="preserve">i </t>
    </r>
    <r>
      <rPr>
        <sz val="10"/>
        <color rgb="FFFF3261"/>
        <rFont val="Consolas"/>
        <family val="3"/>
      </rPr>
      <t xml:space="preserve">+ </t>
    </r>
    <r>
      <rPr>
        <sz val="10"/>
        <color rgb="FF707CFF"/>
        <rFont val="Consolas"/>
        <family val="3"/>
      </rPr>
      <t>2</t>
    </r>
    <r>
      <rPr>
        <sz val="10"/>
        <color rgb="FFFCFCFA"/>
        <rFont val="Consolas"/>
        <family val="3"/>
      </rPr>
      <t>)</t>
    </r>
  </si>
  <si>
    <r>
      <t xml:space="preserve">    </t>
    </r>
    <r>
      <rPr>
        <sz val="10"/>
        <color rgb="FFC351DD"/>
        <rFont val="Consolas"/>
        <family val="3"/>
      </rPr>
      <t xml:space="preserve">return </t>
    </r>
    <r>
      <rPr>
        <sz val="10"/>
        <color rgb="FFF6F6F6"/>
        <rFont val="Consolas"/>
        <family val="3"/>
      </rPr>
      <t>intensity</t>
    </r>
  </si>
  <si>
    <r>
      <t>self</t>
    </r>
    <r>
      <rPr>
        <sz val="10"/>
        <color rgb="FFFF6188"/>
        <rFont val="Consolas"/>
        <family val="3"/>
      </rPr>
      <t>.</t>
    </r>
    <r>
      <rPr>
        <sz val="10"/>
        <color rgb="FFF6F6F6"/>
        <rFont val="Consolas"/>
        <family val="3"/>
      </rPr>
      <t xml:space="preserve">brightness </t>
    </r>
    <r>
      <rPr>
        <sz val="10"/>
        <color rgb="FFFF3261"/>
        <rFont val="Consolas"/>
        <family val="3"/>
      </rPr>
      <t xml:space="preserve">= </t>
    </r>
    <r>
      <rPr>
        <sz val="10"/>
        <color rgb="FFFC9867"/>
        <rFont val="Consolas"/>
        <family val="3"/>
      </rPr>
      <t xml:space="preserve">luminosity </t>
    </r>
    <r>
      <rPr>
        <sz val="10"/>
        <color rgb="FFFF3261"/>
        <rFont val="Consolas"/>
        <family val="3"/>
      </rPr>
      <t xml:space="preserve">/ </t>
    </r>
    <r>
      <rPr>
        <sz val="10"/>
        <color rgb="FFBF7DC1"/>
        <rFont val="Consolas"/>
        <family val="3"/>
      </rPr>
      <t>self</t>
    </r>
    <r>
      <rPr>
        <sz val="10"/>
        <color rgb="FFFF6188"/>
        <rFont val="Consolas"/>
        <family val="3"/>
      </rPr>
      <t>.</t>
    </r>
    <r>
      <rPr>
        <sz val="10"/>
        <color rgb="FFF6F6F6"/>
        <rFont val="Consolas"/>
        <family val="3"/>
      </rPr>
      <t xml:space="preserve">area_2d  </t>
    </r>
    <r>
      <rPr>
        <sz val="10"/>
        <color rgb="FFAAAAAA"/>
        <rFont val="Consolas"/>
        <family val="3"/>
      </rPr>
      <t># luminosity per (apparent) area [W/m**2]</t>
    </r>
  </si>
  <si>
    <r>
      <t xml:space="preserve">def </t>
    </r>
    <r>
      <rPr>
        <b/>
        <sz val="10"/>
        <color rgb="FFA9DC76"/>
        <rFont val="Consolas"/>
        <family val="3"/>
      </rPr>
      <t>limbdarkening</t>
    </r>
    <r>
      <rPr>
        <sz val="10"/>
        <color rgb="FFFCFCFA"/>
        <rFont val="Consolas"/>
        <family val="3"/>
      </rPr>
      <t>(</t>
    </r>
    <r>
      <rPr>
        <sz val="10"/>
        <color rgb="FFFC9867"/>
        <rFont val="Consolas"/>
        <family val="3"/>
      </rPr>
      <t>relative_radius</t>
    </r>
    <r>
      <rPr>
        <sz val="10"/>
        <color rgb="FFFF6188"/>
        <rFont val="Consolas"/>
        <family val="3"/>
      </rPr>
      <t xml:space="preserve">, </t>
    </r>
    <r>
      <rPr>
        <sz val="10"/>
        <color rgb="FFFC9867"/>
        <rFont val="Consolas"/>
        <family val="3"/>
      </rPr>
      <t>limb_darkening_coefficients</t>
    </r>
    <r>
      <rPr>
        <sz val="10"/>
        <color rgb="FFFCFCFA"/>
        <rFont val="Consolas"/>
        <family val="3"/>
      </rPr>
      <t>)</t>
    </r>
    <r>
      <rPr>
        <sz val="10"/>
        <color rgb="FFFF3261"/>
        <rFont val="Consolas"/>
        <family val="3"/>
      </rPr>
      <t>:</t>
    </r>
  </si>
  <si>
    <t xml:space="preserve">    Parameters:</t>
  </si>
  <si>
    <t xml:space="preserve">    relative_radius (float): The normalized radial coordinate (0 &lt;= x &lt;= 1).</t>
  </si>
  <si>
    <t xml:space="preserve">    limb_darkening_parameters: list of coefficients for the limb darkening model.</t>
  </si>
  <si>
    <t xml:space="preserve">    Returns:</t>
  </si>
  <si>
    <t xml:space="preserve">    float: intensity relative to the intensity at the midlle of the star at the given relative radius.</t>
  </si>
  <si>
    <r>
      <t xml:space="preserve">    </t>
    </r>
    <r>
      <rPr>
        <sz val="10"/>
        <color rgb="FFC351DD"/>
        <rFont val="Consolas"/>
        <family val="3"/>
      </rPr>
      <t xml:space="preserve">if </t>
    </r>
    <r>
      <rPr>
        <sz val="10"/>
        <color rgb="FFFC9867"/>
        <rFont val="Consolas"/>
        <family val="3"/>
      </rPr>
      <t xml:space="preserve">relative_radius </t>
    </r>
    <r>
      <rPr>
        <sz val="10"/>
        <color rgb="FFFF3261"/>
        <rFont val="Consolas"/>
        <family val="3"/>
      </rPr>
      <t xml:space="preserve">&lt; </t>
    </r>
    <r>
      <rPr>
        <sz val="10"/>
        <color rgb="FF707CFF"/>
        <rFont val="Consolas"/>
        <family val="3"/>
      </rPr>
      <t>0</t>
    </r>
    <r>
      <rPr>
        <sz val="10"/>
        <color rgb="FFFF3261"/>
        <rFont val="Consolas"/>
        <family val="3"/>
      </rPr>
      <t xml:space="preserve">:  </t>
    </r>
    <r>
      <rPr>
        <sz val="10"/>
        <color rgb="FFAAAAAA"/>
        <rFont val="Consolas"/>
        <family val="3"/>
      </rPr>
      <t># handling rounding errors</t>
    </r>
  </si>
  <si>
    <r>
      <t xml:space="preserve">        </t>
    </r>
    <r>
      <rPr>
        <sz val="10"/>
        <color rgb="FFF6F6F6"/>
        <rFont val="Consolas"/>
        <family val="3"/>
      </rPr>
      <t xml:space="preserve">relative_radius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</si>
  <si>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if </t>
    </r>
    <r>
      <rPr>
        <sz val="10"/>
        <color rgb="FFFC9867"/>
        <rFont val="Consolas"/>
        <family val="3"/>
      </rPr>
      <t xml:space="preserve">relative_radius </t>
    </r>
    <r>
      <rPr>
        <sz val="10"/>
        <color rgb="FFFF3261"/>
        <rFont val="Consolas"/>
        <family val="3"/>
      </rPr>
      <t xml:space="preserve">&gt; </t>
    </r>
    <r>
      <rPr>
        <sz val="10"/>
        <color rgb="FF707CFF"/>
        <rFont val="Consolas"/>
        <family val="3"/>
      </rPr>
      <t>1</t>
    </r>
    <r>
      <rPr>
        <sz val="10"/>
        <color rgb="FFFF3261"/>
        <rFont val="Consolas"/>
        <family val="3"/>
      </rPr>
      <t>:</t>
    </r>
  </si>
  <si>
    <r>
      <t xml:space="preserve">        </t>
    </r>
    <r>
      <rPr>
        <sz val="10"/>
        <color rgb="FFF6F6F6"/>
        <rFont val="Consolas"/>
        <family val="3"/>
      </rPr>
      <t xml:space="preserve">relative_radius </t>
    </r>
    <r>
      <rPr>
        <sz val="10"/>
        <color rgb="FFFF3261"/>
        <rFont val="Consolas"/>
        <family val="3"/>
      </rPr>
      <t xml:space="preserve">= </t>
    </r>
    <r>
      <rPr>
        <sz val="10"/>
        <color rgb="FF707CFF"/>
        <rFont val="Consolas"/>
        <family val="3"/>
      </rPr>
      <t>1.0</t>
    </r>
  </si>
  <si>
    <r>
      <t xml:space="preserve">    </t>
    </r>
    <r>
      <rPr>
        <sz val="10"/>
        <color rgb="FFF6F6F6"/>
        <rFont val="Consolas"/>
        <family val="3"/>
      </rPr>
      <t xml:space="preserve">mu </t>
    </r>
    <r>
      <rPr>
        <sz val="10"/>
        <color rgb="FFFF3261"/>
        <rFont val="Consolas"/>
        <family val="3"/>
      </rPr>
      <t xml:space="preserve">= </t>
    </r>
    <r>
      <rPr>
        <sz val="10"/>
        <color rgb="FFF6F6F6"/>
        <rFont val="Consolas"/>
        <family val="3"/>
      </rPr>
      <t>math</t>
    </r>
    <r>
      <rPr>
        <sz val="10"/>
        <color rgb="FFFF6188"/>
        <rFont val="Consolas"/>
        <family val="3"/>
      </rPr>
      <t>.</t>
    </r>
    <r>
      <rPr>
        <sz val="10"/>
        <color rgb="FFA9DC76"/>
        <rFont val="Consolas"/>
        <family val="3"/>
      </rPr>
      <t>sqrt</t>
    </r>
    <r>
      <rPr>
        <sz val="10"/>
        <color rgb="FFFCFCFA"/>
        <rFont val="Consolas"/>
        <family val="3"/>
      </rPr>
      <t>(</t>
    </r>
    <r>
      <rPr>
        <sz val="10"/>
        <color rgb="FF707CFF"/>
        <rFont val="Consolas"/>
        <family val="3"/>
      </rPr>
      <t xml:space="preserve">1 </t>
    </r>
    <r>
      <rPr>
        <sz val="10"/>
        <color rgb="FFFF3261"/>
        <rFont val="Consolas"/>
        <family val="3"/>
      </rPr>
      <t xml:space="preserve">- </t>
    </r>
    <r>
      <rPr>
        <sz val="10"/>
        <color rgb="FFFC9867"/>
        <rFont val="Consolas"/>
        <family val="3"/>
      </rPr>
      <t xml:space="preserve">relative_radius </t>
    </r>
    <r>
      <rPr>
        <sz val="10"/>
        <color rgb="FFFF3261"/>
        <rFont val="Consolas"/>
        <family val="3"/>
      </rPr>
      <t xml:space="preserve">** </t>
    </r>
    <r>
      <rPr>
        <sz val="10"/>
        <color rgb="FF707CFF"/>
        <rFont val="Consolas"/>
        <family val="3"/>
      </rPr>
      <t>2</t>
    </r>
    <r>
      <rPr>
        <sz val="10"/>
        <color rgb="FFFCFCFA"/>
        <rFont val="Consolas"/>
        <family val="3"/>
      </rPr>
      <t xml:space="preserve">)  </t>
    </r>
    <r>
      <rPr>
        <sz val="10"/>
        <color rgb="FFAAAAAA"/>
        <rFont val="Consolas"/>
        <family val="3"/>
      </rPr>
      <t># mu = cos(theta), where theta is the angle from the center</t>
    </r>
  </si>
  <si>
    <r>
      <t xml:space="preserve">    </t>
    </r>
    <r>
      <rPr>
        <sz val="10"/>
        <color rgb="FFF6F6F6"/>
        <rFont val="Consolas"/>
        <family val="3"/>
      </rPr>
      <t xml:space="preserve">intensity </t>
    </r>
    <r>
      <rPr>
        <sz val="10"/>
        <color rgb="FFFF3261"/>
        <rFont val="Consolas"/>
        <family val="3"/>
      </rPr>
      <t xml:space="preserve">= </t>
    </r>
    <r>
      <rPr>
        <sz val="10"/>
        <color rgb="FF9090D2"/>
        <rFont val="Consolas"/>
        <family val="3"/>
      </rPr>
      <t>sum</t>
    </r>
    <r>
      <rPr>
        <sz val="10"/>
        <color rgb="FFFCFCFA"/>
        <rFont val="Consolas"/>
        <family val="3"/>
      </rPr>
      <t>(</t>
    </r>
    <r>
      <rPr>
        <sz val="10"/>
        <color rgb="FFF6F6F6"/>
        <rFont val="Consolas"/>
        <family val="3"/>
      </rPr>
      <t xml:space="preserve">a </t>
    </r>
    <r>
      <rPr>
        <sz val="10"/>
        <color rgb="FFFF3261"/>
        <rFont val="Consolas"/>
        <family val="3"/>
      </rPr>
      <t xml:space="preserve">* </t>
    </r>
    <r>
      <rPr>
        <sz val="10"/>
        <color rgb="FFF6F6F6"/>
        <rFont val="Consolas"/>
        <family val="3"/>
      </rPr>
      <t xml:space="preserve">mu </t>
    </r>
    <r>
      <rPr>
        <sz val="10"/>
        <color rgb="FFFF3261"/>
        <rFont val="Consolas"/>
        <family val="3"/>
      </rPr>
      <t xml:space="preserve">** </t>
    </r>
    <r>
      <rPr>
        <sz val="10"/>
        <color rgb="FFF6F6F6"/>
        <rFont val="Consolas"/>
        <family val="3"/>
      </rPr>
      <t xml:space="preserve">i </t>
    </r>
    <r>
      <rPr>
        <sz val="10"/>
        <color rgb="FFC351DD"/>
        <rFont val="Consolas"/>
        <family val="3"/>
      </rPr>
      <t xml:space="preserve">for </t>
    </r>
    <r>
      <rPr>
        <sz val="10"/>
        <color rgb="FFF6F6F6"/>
        <rFont val="Consolas"/>
        <family val="3"/>
      </rPr>
      <t>i</t>
    </r>
    <r>
      <rPr>
        <sz val="10"/>
        <color rgb="FFFF6188"/>
        <rFont val="Consolas"/>
        <family val="3"/>
      </rPr>
      <t xml:space="preserve">, </t>
    </r>
    <r>
      <rPr>
        <sz val="10"/>
        <color rgb="FFF6F6F6"/>
        <rFont val="Consolas"/>
        <family val="3"/>
      </rPr>
      <t xml:space="preserve">a </t>
    </r>
    <r>
      <rPr>
        <sz val="10"/>
        <color rgb="FFC351DD"/>
        <rFont val="Consolas"/>
        <family val="3"/>
      </rPr>
      <t xml:space="preserve">in </t>
    </r>
    <r>
      <rPr>
        <sz val="10"/>
        <color rgb="FF9090D2"/>
        <rFont val="Consolas"/>
        <family val="3"/>
      </rPr>
      <t>enumerate</t>
    </r>
    <r>
      <rPr>
        <sz val="10"/>
        <color rgb="FFFCFCFA"/>
        <rFont val="Consolas"/>
        <family val="3"/>
      </rPr>
      <t>(</t>
    </r>
    <r>
      <rPr>
        <sz val="10"/>
        <color rgb="FFFC9867"/>
        <rFont val="Consolas"/>
        <family val="3"/>
      </rPr>
      <t>limb_darkening_coefficients</t>
    </r>
    <r>
      <rPr>
        <sz val="10"/>
        <color rgb="FFFCFCFA"/>
        <rFont val="Consolas"/>
        <family val="3"/>
      </rPr>
      <t>))</t>
    </r>
  </si>
  <si>
    <t>brightness</t>
  </si>
  <si>
    <t>TOI-4504</t>
  </si>
  <si>
    <t>limb_darkening</t>
  </si>
  <si>
    <t>luminosity</t>
  </si>
  <si>
    <t>mean_intensity</t>
  </si>
  <si>
    <t>area_2d</t>
  </si>
  <si>
    <t>mean intensity /central intensity  (based on the given coefficients</t>
  </si>
  <si>
    <t>[0.4765, 0.3495, 0.174]</t>
  </si>
  <si>
    <t>mean brightness  (luminosity per area)</t>
  </si>
  <si>
    <t>brightness at center</t>
  </si>
  <si>
    <t>Uli [0.4765, 0.3495]</t>
  </si>
  <si>
    <t>Uli [0.4765, 0.3495, 0.174]</t>
  </si>
  <si>
    <t>total luminosity</t>
  </si>
  <si>
    <t>total area</t>
  </si>
  <si>
    <t>area ppm</t>
  </si>
  <si>
    <t>P [days]</t>
  </si>
  <si>
    <t>T0 [BJD]</t>
  </si>
  <si>
    <t>start_date</t>
  </si>
  <si>
    <t>start_date - T0</t>
  </si>
  <si>
    <t>(start_date - T0) / P</t>
  </si>
  <si>
    <t>T0 - 263* P</t>
  </si>
  <si>
    <t>first transit in simulation</t>
  </si>
  <si>
    <t>Given q1 and q2 and the relative_radius r (the normalized radial coordinate (0 &lt;= r &lt;= 1), what is the formula for the limb darkening?</t>
  </si>
  <si>
    <t>What do the parameters q1 and q2 (no units given) describe in the context of exoplanets?</t>
  </si>
  <si>
    <t xml:space="preserve">
the english wikipedia article on limb darkening uses parameters a0, a1, a2 or alternatively A1 and A2. What is the relationship between these paramers and the parameters you mentioned (u1, u2 and q1, q2)?</t>
  </si>
  <si>
    <t>You called u1, u2 the quadratic law parameters. Give me names for the 3 other parameter sets q1, q2 and a0, a1, a2 and A1, A2.</t>
  </si>
  <si>
    <t>u1, u2 = A1, A2</t>
  </si>
  <si>
    <t>a0,a1,a2 &lt;-  und  -&gt; u1,u2</t>
  </si>
  <si>
    <t>q -&gt; u</t>
  </si>
  <si>
    <t>min</t>
  </si>
  <si>
    <t>min_optimiert</t>
  </si>
  <si>
    <t>dt</t>
  </si>
  <si>
    <t xml:space="preserve">Fazit: </t>
  </si>
  <si>
    <t>Kleineres dt verbessert die Genauigkeit der Simulation der Planetenbewegungen.</t>
  </si>
  <si>
    <t>Beim optimierten Minimum ist die Verbesserung stetig statt etwas zufaellig.</t>
  </si>
  <si>
    <t>Das optimierte Minimum ist also offenbar tatsaechlich eine Verbesserung.</t>
  </si>
  <si>
    <t>Fehler optimiert</t>
  </si>
  <si>
    <t>Die Simulationsgenauigkeit wird auch bei absurd kleinen dt nicht erheblich besser.</t>
  </si>
  <si>
    <t xml:space="preserve">Ich muss die Simulation verbessern. Vielleicht muessen die Iterationsschritte die </t>
  </si>
  <si>
    <t>Ableitungen x', y' und z' der vorherigen Iterationen beruecksichtigen.</t>
  </si>
  <si>
    <r>
      <rPr>
        <b/>
        <sz val="11"/>
        <color theme="1"/>
        <rFont val="Aptos Narrow"/>
        <family val="2"/>
        <scheme val="minor"/>
      </rPr>
      <t>Berechnung TT</t>
    </r>
    <r>
      <rPr>
        <sz val="11"/>
        <color theme="1"/>
        <rFont val="Aptos Narrow"/>
        <family val="2"/>
        <scheme val="minor"/>
      </rPr>
      <t>. Sollwert 0,3830000. Mit und ohne genauer berechnetem Minimum zwischen Iterationsschritten.</t>
    </r>
  </si>
  <si>
    <t>Ø</t>
  </si>
  <si>
    <t>max</t>
  </si>
  <si>
    <t>max Fehler +</t>
  </si>
  <si>
    <t>max Fehler -</t>
  </si>
  <si>
    <t>TT von Planet c</t>
  </si>
  <si>
    <t>Loesung: Verlet Integration!!!</t>
  </si>
  <si>
    <t>TT</t>
  </si>
  <si>
    <t>b</t>
  </si>
  <si>
    <t>P</t>
  </si>
  <si>
    <t>frames</t>
  </si>
  <si>
    <t>samplingrate</t>
  </si>
  <si>
    <t>iterations</t>
  </si>
  <si>
    <t>Planet d inklination</t>
  </si>
  <si>
    <t>Planet B</t>
  </si>
  <si>
    <t>entfernt</t>
  </si>
  <si>
    <t>Impact at start</t>
  </si>
  <si>
    <t>Impact at end</t>
  </si>
  <si>
    <t>-</t>
  </si>
  <si>
    <t>90.9</t>
  </si>
  <si>
    <t>transits c</t>
  </si>
  <si>
    <t>transits d</t>
  </si>
  <si>
    <t>Impact max</t>
  </si>
  <si>
    <t>Realtime (days)</t>
  </si>
  <si>
    <t>Realtime (years)</t>
  </si>
  <si>
    <t>Siehe Screenshot</t>
  </si>
  <si>
    <t>Predicted Transits c (Vitkova):</t>
  </si>
  <si>
    <t>164 Jahre nur c:</t>
  </si>
  <si>
    <t>164 Jahre nur d:</t>
  </si>
  <si>
    <t>164 Jahre c und d:</t>
  </si>
  <si>
    <t>685 Jahre c und d:</t>
  </si>
  <si>
    <t>685 Jahre c und d, t von d -20,2817 (0,5P):</t>
  </si>
  <si>
    <t>cm c</t>
  </si>
  <si>
    <t>685 Jahre c und d, t von d -10,1408 (0,25P):</t>
  </si>
  <si>
    <t>685 Jahre c und d, t von d -5,0704 (0,125P):</t>
  </si>
  <si>
    <t>685 Jahre c und d, t von d -1.4086 (identisch mit t von c):</t>
  </si>
  <si>
    <t>d 1320 transits (ca. 78 Transits pro Transitphase)</t>
  </si>
  <si>
    <t>c 875 transits (ca. 105 pro Transitphase)</t>
  </si>
  <si>
    <t>Tage</t>
  </si>
  <si>
    <t>Jahre</t>
  </si>
  <si>
    <t>Tage   =</t>
  </si>
  <si>
    <t>dt = 200</t>
  </si>
  <si>
    <t>dt = 4000</t>
  </si>
  <si>
    <t>Periode ca 3% laenger</t>
  </si>
  <si>
    <t>Transitverhalten im System hat eine Periode von ca. 27000 Tagen (=74 Jahre).</t>
  </si>
  <si>
    <t>c</t>
  </si>
  <si>
    <t>d</t>
  </si>
  <si>
    <t>Transits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</si>
</sst>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E+00"/>
    <numFmt numFmtId="165" formatCode="#,##0.00000"/>
    <numFmt numFmtId="166" formatCode="0.000"/>
    <numFmt numFmtId="167" formatCode="0.0000%"/>
    <numFmt numFmtId="168" formatCode="0.00000000"/>
    <numFmt numFmtId="169" formatCode="_-* #,##0_-;\-* #,##0_-;_-* &quot;-&quot;??_-;_-@_-"/>
  </numFmts>
  <fonts count="22" x14ac:knownFonts="1">
    <font>
      <sz val="11"/>
      <color theme="1"/>
      <name val="Aptos Narrow"/>
      <family val="2"/>
      <scheme val="minor"/>
    </font>
    <font>
      <sz val="10"/>
      <name val="Consolas"/>
      <family val="3"/>
    </font>
    <font>
      <i/>
      <sz val="10"/>
      <name val="Consolas"/>
      <family val="3"/>
    </font>
    <font>
      <i/>
      <sz val="10"/>
      <name val="Courier New"/>
      <family val="3"/>
    </font>
    <font>
      <b/>
      <sz val="10"/>
      <name val="Consolas"/>
      <family val="3"/>
    </font>
    <font>
      <b/>
      <sz val="11"/>
      <color theme="1"/>
      <name val="Aptos Narrow"/>
      <family val="2"/>
      <scheme val="minor"/>
    </font>
    <font>
      <sz val="10"/>
      <color rgb="FFF6F6F6"/>
      <name val="Consolas"/>
      <family val="3"/>
    </font>
    <font>
      <sz val="10"/>
      <color rgb="FFC351DD"/>
      <name val="Consolas"/>
      <family val="3"/>
    </font>
    <font>
      <b/>
      <sz val="10"/>
      <color rgb="FFA9DC76"/>
      <name val="Consolas"/>
      <family val="3"/>
    </font>
    <font>
      <sz val="10"/>
      <color rgb="FFFCFCFA"/>
      <name val="Consolas"/>
      <family val="3"/>
    </font>
    <font>
      <sz val="10"/>
      <color rgb="FFBF7DC1"/>
      <name val="Consolas"/>
      <family val="3"/>
    </font>
    <font>
      <sz val="10"/>
      <color rgb="FFFF6188"/>
      <name val="Consolas"/>
      <family val="3"/>
    </font>
    <font>
      <sz val="10"/>
      <color rgb="FFFC9867"/>
      <name val="Consolas"/>
      <family val="3"/>
    </font>
    <font>
      <sz val="10"/>
      <color rgb="FFFF3261"/>
      <name val="Consolas"/>
      <family val="3"/>
    </font>
    <font>
      <i/>
      <sz val="10"/>
      <color rgb="FFCCCCCC"/>
      <name val="Consolas"/>
      <family val="3"/>
    </font>
    <font>
      <sz val="10"/>
      <color rgb="FF707CFF"/>
      <name val="Consolas"/>
      <family val="3"/>
    </font>
    <font>
      <sz val="10"/>
      <color rgb="FFAAAAAA"/>
      <name val="Consolas"/>
      <family val="3"/>
    </font>
    <font>
      <sz val="10"/>
      <color rgb="FFA9DC76"/>
      <name val="Consolas"/>
      <family val="3"/>
    </font>
    <font>
      <sz val="10"/>
      <color rgb="FF9090D2"/>
      <name val="Consolas"/>
      <family val="3"/>
    </font>
    <font>
      <sz val="11"/>
      <color theme="1"/>
      <name val="Aptos Narrow"/>
      <family val="2"/>
      <scheme val="minor"/>
    </font>
    <font>
      <b/>
      <sz val="20"/>
      <color rgb="FFFF0000"/>
      <name val="Aptos Narrow"/>
      <family val="2"/>
      <scheme val="minor"/>
    </font>
    <font>
      <b/>
      <sz val="11"/>
      <color rgb="FFFF0000"/>
      <name val="Aptos Narrow"/>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right style="thin">
        <color indexed="64"/>
      </right>
      <top/>
      <bottom/>
      <diagonal/>
    </border>
  </borders>
  <cellStyleXfs count="3">
    <xf numFmtId="0" fontId="0" fillId="0" borderId="0"/>
    <xf numFmtId="9" fontId="19" fillId="0" borderId="0" applyFont="0" applyFill="0" applyBorder="0" applyAlignment="0" applyProtection="0"/>
    <xf numFmtId="43" fontId="19" fillId="0" borderId="0" applyFont="0" applyFill="0" applyBorder="0" applyAlignment="0" applyProtection="0"/>
  </cellStyleXfs>
  <cellXfs count="36">
    <xf numFmtId="0" fontId="0" fillId="0" borderId="0" xfId="0"/>
    <xf numFmtId="0" fontId="1" fillId="0" borderId="0" xfId="0" applyFont="1" applyAlignment="1">
      <alignment vertical="center"/>
    </xf>
    <xf numFmtId="0" fontId="4" fillId="0" borderId="0" xfId="0" applyFont="1" applyAlignment="1">
      <alignment vertical="center"/>
    </xf>
    <xf numFmtId="11" fontId="0" fillId="0" borderId="0" xfId="0" applyNumberFormat="1"/>
    <xf numFmtId="0" fontId="0" fillId="0" borderId="0" xfId="0" applyAlignment="1">
      <alignment horizontal="center"/>
    </xf>
    <xf numFmtId="1" fontId="0" fillId="0" borderId="0" xfId="0" applyNumberFormat="1"/>
    <xf numFmtId="0" fontId="7" fillId="2" borderId="0" xfId="0" applyFont="1" applyFill="1" applyAlignment="1">
      <alignment vertical="center"/>
    </xf>
    <xf numFmtId="0" fontId="0" fillId="2" borderId="0" xfId="0" applyFill="1"/>
    <xf numFmtId="0" fontId="13" fillId="2" borderId="0" xfId="0" applyFont="1" applyFill="1" applyAlignment="1">
      <alignment vertical="center"/>
    </xf>
    <xf numFmtId="0" fontId="14" fillId="2" borderId="0" xfId="0" applyFont="1" applyFill="1" applyAlignment="1">
      <alignment vertical="center"/>
    </xf>
    <xf numFmtId="0" fontId="15" fillId="2" borderId="0" xfId="0" applyFont="1" applyFill="1" applyAlignment="1">
      <alignment vertical="center"/>
    </xf>
    <xf numFmtId="0" fontId="6" fillId="2" borderId="0" xfId="0" applyFont="1" applyFill="1" applyAlignment="1">
      <alignment vertical="center"/>
    </xf>
    <xf numFmtId="0" fontId="16" fillId="2" borderId="0" xfId="0" applyFont="1" applyFill="1" applyAlignment="1">
      <alignment vertical="center"/>
    </xf>
    <xf numFmtId="0" fontId="9" fillId="2" borderId="0" xfId="0" applyFont="1" applyFill="1" applyAlignment="1">
      <alignment vertical="center"/>
    </xf>
    <xf numFmtId="0" fontId="10" fillId="2" borderId="0" xfId="0" applyFont="1" applyFill="1" applyAlignment="1">
      <alignment vertical="center"/>
    </xf>
    <xf numFmtId="164" fontId="0" fillId="0" borderId="0" xfId="0" applyNumberFormat="1" applyAlignment="1">
      <alignment horizontal="right"/>
    </xf>
    <xf numFmtId="0" fontId="0" fillId="0" borderId="0" xfId="0" applyAlignment="1">
      <alignment horizontal="right"/>
    </xf>
    <xf numFmtId="11" fontId="0" fillId="0" borderId="0" xfId="0" applyNumberFormat="1" applyAlignment="1">
      <alignment horizontal="right"/>
    </xf>
    <xf numFmtId="0" fontId="5" fillId="0" borderId="0" xfId="0" applyFont="1"/>
    <xf numFmtId="164" fontId="0" fillId="0" borderId="0" xfId="0" applyNumberFormat="1"/>
    <xf numFmtId="165" fontId="1" fillId="0" borderId="0" xfId="0" applyNumberFormat="1" applyFont="1" applyAlignment="1">
      <alignment vertical="center"/>
    </xf>
    <xf numFmtId="166" fontId="1" fillId="0" borderId="0" xfId="0" applyNumberFormat="1" applyFont="1" applyAlignment="1">
      <alignment vertical="center"/>
    </xf>
    <xf numFmtId="0" fontId="0" fillId="0" borderId="0" xfId="0" applyAlignment="1">
      <alignment horizontal="right" wrapText="1"/>
    </xf>
    <xf numFmtId="167" fontId="0" fillId="0" borderId="0" xfId="1" applyNumberFormat="1" applyFont="1"/>
    <xf numFmtId="168" fontId="0" fillId="0" borderId="0" xfId="0" applyNumberFormat="1"/>
    <xf numFmtId="0" fontId="0" fillId="0" borderId="0" xfId="0" applyAlignment="1">
      <alignment horizontal="center" vertical="center"/>
    </xf>
    <xf numFmtId="2" fontId="0" fillId="0" borderId="0" xfId="0" applyNumberFormat="1"/>
    <xf numFmtId="0" fontId="20" fillId="0" borderId="0" xfId="0" applyFont="1"/>
    <xf numFmtId="169" fontId="0" fillId="0" borderId="0" xfId="2" applyNumberFormat="1" applyFont="1"/>
    <xf numFmtId="169" fontId="0" fillId="0" borderId="0" xfId="2" applyNumberFormat="1" applyFont="1" applyAlignment="1">
      <alignment horizontal="right"/>
    </xf>
    <xf numFmtId="0" fontId="0" fillId="0" borderId="1" xfId="0" applyBorder="1"/>
    <xf numFmtId="0" fontId="0" fillId="0" borderId="1" xfId="0" applyBorder="1" applyAlignment="1">
      <alignment horizontal="right"/>
    </xf>
    <xf numFmtId="0" fontId="5" fillId="0" borderId="0" xfId="0" applyFont="1" applyAlignment="1">
      <alignment horizontal="right"/>
    </xf>
    <xf numFmtId="0" fontId="21" fillId="0" borderId="0" xfId="0" applyFont="1"/>
    <xf numFmtId="1" fontId="21" fillId="0" borderId="0" xfId="0" applyNumberFormat="1" applyFont="1"/>
    <xf numFmtId="0" fontId="21" fillId="0" borderId="0" xfId="0" applyFont="1" applyAlignment="1">
      <alignment horizontal="center"/>
    </xf>
  </cellXfs>
  <cellStyles count="3">
    <cellStyle name="Komma" xfId="2" builtinId="3"/>
    <cellStyle name="Normal" xfId="0" builtinId="0"/>
    <cellStyle name="Procent" xfId="1"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63648293963254"/>
          <c:y val="3.532009648597486E-2"/>
          <c:w val="0.85847462817147857"/>
          <c:h val="0.66449801892267213"/>
        </c:manualLayout>
      </c:layout>
      <c:lineChart>
        <c:grouping val="standard"/>
        <c:varyColors val="0"/>
        <c:ser>
          <c:idx val="1"/>
          <c:order val="0"/>
          <c:tx>
            <c:strRef>
              <c:f>'TOI 4504'!$B$131</c:f>
              <c:strCache>
                <c:ptCount val="1"/>
                <c:pt idx="0">
                  <c:v>min</c:v>
                </c:pt>
              </c:strCache>
            </c:strRef>
          </c:tx>
          <c:spPr>
            <a:ln w="28575" cap="rnd">
              <a:solidFill>
                <a:schemeClr val="accent2"/>
              </a:solidFill>
              <a:round/>
            </a:ln>
            <a:effectLst/>
          </c:spPr>
          <c:marker>
            <c:symbol val="none"/>
          </c:marker>
          <c:cat>
            <c:numRef>
              <c:f>'TOI 4504'!$A$132:$A$138</c:f>
              <c:numCache>
                <c:formatCode>General</c:formatCode>
                <c:ptCount val="7"/>
                <c:pt idx="0">
                  <c:v>120</c:v>
                </c:pt>
                <c:pt idx="1">
                  <c:v>60</c:v>
                </c:pt>
                <c:pt idx="2">
                  <c:v>20</c:v>
                </c:pt>
                <c:pt idx="3">
                  <c:v>10</c:v>
                </c:pt>
                <c:pt idx="4">
                  <c:v>5</c:v>
                </c:pt>
                <c:pt idx="5">
                  <c:v>1</c:v>
                </c:pt>
                <c:pt idx="6">
                  <c:v>0.1</c:v>
                </c:pt>
              </c:numCache>
            </c:numRef>
          </c:cat>
          <c:val>
            <c:numRef>
              <c:f>'TOI 4504'!$B$132:$B$138</c:f>
              <c:numCache>
                <c:formatCode>General</c:formatCode>
                <c:ptCount val="7"/>
                <c:pt idx="0">
                  <c:v>0.38333299999999998</c:v>
                </c:pt>
                <c:pt idx="1">
                  <c:v>0.38263900000000001</c:v>
                </c:pt>
                <c:pt idx="2">
                  <c:v>0.38286999999999999</c:v>
                </c:pt>
                <c:pt idx="3">
                  <c:v>0.38298599999999999</c:v>
                </c:pt>
                <c:pt idx="4">
                  <c:v>0.38292799999999999</c:v>
                </c:pt>
                <c:pt idx="5">
                  <c:v>0.382963</c:v>
                </c:pt>
                <c:pt idx="6">
                  <c:v>0.382961</c:v>
                </c:pt>
              </c:numCache>
            </c:numRef>
          </c:val>
          <c:smooth val="0"/>
          <c:extLst>
            <c:ext xmlns:c16="http://schemas.microsoft.com/office/drawing/2014/chart" uri="{C3380CC4-5D6E-409C-BE32-E72D297353CC}">
              <c16:uniqueId val="{00000001-D8BB-4A6C-8660-8C3A7943020B}"/>
            </c:ext>
          </c:extLst>
        </c:ser>
        <c:ser>
          <c:idx val="2"/>
          <c:order val="1"/>
          <c:tx>
            <c:strRef>
              <c:f>'TOI 4504'!$C$131</c:f>
              <c:strCache>
                <c:ptCount val="1"/>
                <c:pt idx="0">
                  <c:v>min_optimiert</c:v>
                </c:pt>
              </c:strCache>
            </c:strRef>
          </c:tx>
          <c:spPr>
            <a:ln w="28575" cap="rnd">
              <a:solidFill>
                <a:schemeClr val="accent3"/>
              </a:solidFill>
              <a:round/>
            </a:ln>
            <a:effectLst/>
          </c:spPr>
          <c:marker>
            <c:symbol val="none"/>
          </c:marker>
          <c:cat>
            <c:numRef>
              <c:f>'TOI 4504'!$A$132:$A$138</c:f>
              <c:numCache>
                <c:formatCode>General</c:formatCode>
                <c:ptCount val="7"/>
                <c:pt idx="0">
                  <c:v>120</c:v>
                </c:pt>
                <c:pt idx="1">
                  <c:v>60</c:v>
                </c:pt>
                <c:pt idx="2">
                  <c:v>20</c:v>
                </c:pt>
                <c:pt idx="3">
                  <c:v>10</c:v>
                </c:pt>
                <c:pt idx="4">
                  <c:v>5</c:v>
                </c:pt>
                <c:pt idx="5">
                  <c:v>1</c:v>
                </c:pt>
                <c:pt idx="6">
                  <c:v>0.1</c:v>
                </c:pt>
              </c:numCache>
            </c:numRef>
          </c:cat>
          <c:val>
            <c:numRef>
              <c:f>'TOI 4504'!$C$132:$C$138</c:f>
              <c:numCache>
                <c:formatCode>General</c:formatCode>
                <c:ptCount val="7"/>
                <c:pt idx="0">
                  <c:v>0.38272699999999998</c:v>
                </c:pt>
                <c:pt idx="1">
                  <c:v>0.38284400000000002</c:v>
                </c:pt>
                <c:pt idx="2">
                  <c:v>0.38292199999999998</c:v>
                </c:pt>
                <c:pt idx="3">
                  <c:v>0.38294099999999998</c:v>
                </c:pt>
                <c:pt idx="4">
                  <c:v>0.38295099999999999</c:v>
                </c:pt>
                <c:pt idx="5">
                  <c:v>0.38295899999999999</c:v>
                </c:pt>
                <c:pt idx="6">
                  <c:v>0.382961</c:v>
                </c:pt>
              </c:numCache>
            </c:numRef>
          </c:val>
          <c:smooth val="0"/>
          <c:extLst>
            <c:ext xmlns:c16="http://schemas.microsoft.com/office/drawing/2014/chart" uri="{C3380CC4-5D6E-409C-BE32-E72D297353CC}">
              <c16:uniqueId val="{00000002-D8BB-4A6C-8660-8C3A7943020B}"/>
            </c:ext>
          </c:extLst>
        </c:ser>
        <c:dLbls>
          <c:showLegendKey val="0"/>
          <c:showVal val="0"/>
          <c:showCatName val="0"/>
          <c:showSerName val="0"/>
          <c:showPercent val="0"/>
          <c:showBubbleSize val="0"/>
        </c:dLbls>
        <c:smooth val="0"/>
        <c:axId val="1934120575"/>
        <c:axId val="1934118175"/>
      </c:lineChart>
      <c:catAx>
        <c:axId val="193412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934118175"/>
        <c:crosses val="autoZero"/>
        <c:auto val="1"/>
        <c:lblAlgn val="ctr"/>
        <c:lblOffset val="100"/>
        <c:noMultiLvlLbl val="0"/>
      </c:catAx>
      <c:valAx>
        <c:axId val="193411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93412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 von Planet b: Abweichungen vom Mittelwert waehrend der Simulation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8.6361694507032516E-2"/>
                  <c:y val="-0.185637434633647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trendlineLbl>
          </c:trendline>
          <c:val>
            <c:numRef>
              <c:f>'TOI 4504'!$C$149:$C$207</c:f>
              <c:numCache>
                <c:formatCode>General</c:formatCode>
                <c:ptCount val="59"/>
                <c:pt idx="0">
                  <c:v>3.2656334298941658E-6</c:v>
                </c:pt>
                <c:pt idx="1">
                  <c:v>9.2894508973984102E-7</c:v>
                </c:pt>
                <c:pt idx="2">
                  <c:v>1.0835446397905457E-6</c:v>
                </c:pt>
                <c:pt idx="3">
                  <c:v>3.0048631098900103E-6</c:v>
                </c:pt>
                <c:pt idx="4">
                  <c:v>5.4384090000247909E-6</c:v>
                </c:pt>
                <c:pt idx="5">
                  <c:v>7.514792679685911E-6</c:v>
                </c:pt>
                <c:pt idx="6">
                  <c:v>8.8158503097623964E-6</c:v>
                </c:pt>
                <c:pt idx="7">
                  <c:v>9.1716155399268473E-6</c:v>
                </c:pt>
                <c:pt idx="8">
                  <c:v>8.5341252300530357E-6</c:v>
                </c:pt>
                <c:pt idx="9">
                  <c:v>7.0016339397405147E-6</c:v>
                </c:pt>
                <c:pt idx="10">
                  <c:v>5.0034813496857566E-6</c:v>
                </c:pt>
                <c:pt idx="11">
                  <c:v>3.4914791497975273E-6</c:v>
                </c:pt>
                <c:pt idx="12">
                  <c:v>3.6973014396757264E-6</c:v>
                </c:pt>
                <c:pt idx="13">
                  <c:v>5.9771791098839344E-6</c:v>
                </c:pt>
                <c:pt idx="14">
                  <c:v>8.5532173499380804E-6</c:v>
                </c:pt>
                <c:pt idx="15">
                  <c:v>8.6836025099401581E-6</c:v>
                </c:pt>
                <c:pt idx="16">
                  <c:v>6.0116380398156366E-6</c:v>
                </c:pt>
                <c:pt idx="17">
                  <c:v>3.0416503498109648E-6</c:v>
                </c:pt>
                <c:pt idx="18">
                  <c:v>1.9943781097708779E-6</c:v>
                </c:pt>
                <c:pt idx="19">
                  <c:v>3.0472382896995498E-6</c:v>
                </c:pt>
                <c:pt idx="20">
                  <c:v>5.1748447096322536E-6</c:v>
                </c:pt>
                <c:pt idx="21">
                  <c:v>7.3252685299785014E-6</c:v>
                </c:pt>
                <c:pt idx="22">
                  <c:v>8.8610194599603176E-6</c:v>
                </c:pt>
                <c:pt idx="23">
                  <c:v>9.4840742597135375E-6</c:v>
                </c:pt>
                <c:pt idx="24">
                  <c:v>9.0752236499014316E-6</c:v>
                </c:pt>
                <c:pt idx="25">
                  <c:v>7.6302766798264088E-6</c:v>
                </c:pt>
                <c:pt idx="26">
                  <c:v>5.3760103799760373E-6</c:v>
                </c:pt>
                <c:pt idx="27">
                  <c:v>3.0351310900122996E-6</c:v>
                </c:pt>
                <c:pt idx="28">
                  <c:v>1.9394300796449215E-6</c:v>
                </c:pt>
                <c:pt idx="29">
                  <c:v>3.2619081400397931E-6</c:v>
                </c:pt>
                <c:pt idx="30">
                  <c:v>6.2104754099401305E-6</c:v>
                </c:pt>
                <c:pt idx="31">
                  <c:v>7.7033854997132778E-6</c:v>
                </c:pt>
                <c:pt idx="32">
                  <c:v>6.9797708990293472E-7</c:v>
                </c:pt>
                <c:pt idx="33">
                  <c:v>3.7993042978357039E-7</c:v>
                </c:pt>
                <c:pt idx="34">
                  <c:v>1.5845961800486918E-6</c:v>
                </c:pt>
                <c:pt idx="35">
                  <c:v>3.7010267299741884E-6</c:v>
                </c:pt>
                <c:pt idx="36">
                  <c:v>6.1862610198915036E-6</c:v>
                </c:pt>
                <c:pt idx="37">
                  <c:v>8.556011309668321E-6</c:v>
                </c:pt>
                <c:pt idx="38">
                  <c:v>1.0270110510024466E-5</c:v>
                </c:pt>
                <c:pt idx="39">
                  <c:v>1.0721801960045241E-5</c:v>
                </c:pt>
                <c:pt idx="40">
                  <c:v>9.4598598696649105E-6</c:v>
                </c:pt>
                <c:pt idx="41">
                  <c:v>6.7911550396537734E-6</c:v>
                </c:pt>
                <c:pt idx="42">
                  <c:v>4.3166309500186628E-6</c:v>
                </c:pt>
                <c:pt idx="43">
                  <c:v>4.1615657497828806E-6</c:v>
                </c:pt>
                <c:pt idx="44">
                  <c:v>6.500582389712406E-6</c:v>
                </c:pt>
                <c:pt idx="45">
                  <c:v>8.5914015697241553E-6</c:v>
                </c:pt>
                <c:pt idx="46">
                  <c:v>7.9203836600427735E-6</c:v>
                </c:pt>
                <c:pt idx="47">
                  <c:v>5.1101177898082994E-6</c:v>
                </c:pt>
                <c:pt idx="48">
                  <c:v>2.4521231596352777E-6</c:v>
                </c:pt>
                <c:pt idx="49">
                  <c:v>1.3494372299582835E-6</c:v>
                </c:pt>
                <c:pt idx="50">
                  <c:v>1.8830850696538448E-6</c:v>
                </c:pt>
                <c:pt idx="51">
                  <c:v>3.539442269939741E-6</c:v>
                </c:pt>
                <c:pt idx="52">
                  <c:v>5.7545930096658537E-6</c:v>
                </c:pt>
                <c:pt idx="53">
                  <c:v>8.0475091897014295E-6</c:v>
                </c:pt>
                <c:pt idx="54">
                  <c:v>9.9478728996515997E-6</c:v>
                </c:pt>
                <c:pt idx="55">
                  <c:v>1.0881523779815439E-5</c:v>
                </c:pt>
                <c:pt idx="56">
                  <c:v>1.0217490789887762E-5</c:v>
                </c:pt>
                <c:pt idx="57">
                  <c:v>7.7047824800224873E-6</c:v>
                </c:pt>
                <c:pt idx="58">
                  <c:v>4.2970731799485407E-6</c:v>
                </c:pt>
              </c:numCache>
            </c:numRef>
          </c:val>
          <c:smooth val="0"/>
          <c:extLst>
            <c:ext xmlns:c16="http://schemas.microsoft.com/office/drawing/2014/chart" uri="{C3380CC4-5D6E-409C-BE32-E72D297353CC}">
              <c16:uniqueId val="{00000000-C6EB-4AD5-AF2A-3B12205E2CBB}"/>
            </c:ext>
          </c:extLst>
        </c:ser>
        <c:dLbls>
          <c:showLegendKey val="0"/>
          <c:showVal val="0"/>
          <c:showCatName val="0"/>
          <c:showSerName val="0"/>
          <c:showPercent val="0"/>
          <c:showBubbleSize val="0"/>
        </c:dLbls>
        <c:smooth val="0"/>
        <c:axId val="676869440"/>
        <c:axId val="676860320"/>
      </c:lineChart>
      <c:catAx>
        <c:axId val="6768694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6860320"/>
        <c:crosses val="autoZero"/>
        <c:auto val="1"/>
        <c:lblAlgn val="ctr"/>
        <c:lblOffset val="100"/>
        <c:noMultiLvlLbl val="0"/>
      </c:catAx>
      <c:valAx>
        <c:axId val="67686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686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 von Planet 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lineChart>
        <c:grouping val="standard"/>
        <c:varyColors val="0"/>
        <c:ser>
          <c:idx val="0"/>
          <c:order val="0"/>
          <c:spPr>
            <a:ln w="28575" cap="rnd">
              <a:solidFill>
                <a:schemeClr val="accent1"/>
              </a:solidFill>
              <a:round/>
            </a:ln>
            <a:effectLst/>
          </c:spPr>
          <c:marker>
            <c:symbol val="none"/>
          </c:marker>
          <c:val>
            <c:numRef>
              <c:f>'TOI 4504'!$B$218:$B$228</c:f>
              <c:numCache>
                <c:formatCode>0.00</c:formatCode>
                <c:ptCount val="11"/>
                <c:pt idx="0">
                  <c:v>82.622222220059484</c:v>
                </c:pt>
                <c:pt idx="1">
                  <c:v>82.712499999906868</c:v>
                </c:pt>
                <c:pt idx="2">
                  <c:v>82.931944449897856</c:v>
                </c:pt>
                <c:pt idx="3">
                  <c:v>83.193055550102144</c:v>
                </c:pt>
                <c:pt idx="4">
                  <c:v>83.404166670050472</c:v>
                </c:pt>
                <c:pt idx="5">
                  <c:v>83.50833333004266</c:v>
                </c:pt>
                <c:pt idx="6">
                  <c:v>83.511111109983176</c:v>
                </c:pt>
                <c:pt idx="7">
                  <c:v>83.434722229838371</c:v>
                </c:pt>
                <c:pt idx="8">
                  <c:v>83.298611110076308</c:v>
                </c:pt>
                <c:pt idx="9">
                  <c:v>83.126388890203089</c:v>
                </c:pt>
                <c:pt idx="10">
                  <c:v>82.940277769695967</c:v>
                </c:pt>
              </c:numCache>
            </c:numRef>
          </c:val>
          <c:smooth val="0"/>
          <c:extLst>
            <c:ext xmlns:c16="http://schemas.microsoft.com/office/drawing/2014/chart" uri="{C3380CC4-5D6E-409C-BE32-E72D297353CC}">
              <c16:uniqueId val="{00000000-7A54-4EFF-B983-41B25F81D9A2}"/>
            </c:ext>
          </c:extLst>
        </c:ser>
        <c:dLbls>
          <c:showLegendKey val="0"/>
          <c:showVal val="0"/>
          <c:showCatName val="0"/>
          <c:showSerName val="0"/>
          <c:showPercent val="0"/>
          <c:showBubbleSize val="0"/>
        </c:dLbls>
        <c:smooth val="0"/>
        <c:axId val="871048880"/>
        <c:axId val="871047440"/>
      </c:lineChart>
      <c:catAx>
        <c:axId val="8710488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871047440"/>
        <c:crosses val="autoZero"/>
        <c:auto val="1"/>
        <c:lblAlgn val="ctr"/>
        <c:lblOffset val="100"/>
        <c:noMultiLvlLbl val="0"/>
      </c:catAx>
      <c:valAx>
        <c:axId val="8710474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87104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lineChart>
        <c:grouping val="standard"/>
        <c:varyColors val="0"/>
        <c:ser>
          <c:idx val="0"/>
          <c:order val="0"/>
          <c:tx>
            <c:strRef>
              <c:f>'Planet c'!$B$1</c:f>
              <c:strCache>
                <c:ptCount val="1"/>
                <c:pt idx="0">
                  <c:v>b</c:v>
                </c:pt>
              </c:strCache>
            </c:strRef>
          </c:tx>
          <c:spPr>
            <a:ln w="28575" cap="rnd">
              <a:solidFill>
                <a:schemeClr val="accent1"/>
              </a:solidFill>
              <a:round/>
            </a:ln>
            <a:effectLst/>
          </c:spPr>
          <c:marker>
            <c:symbol val="none"/>
          </c:marker>
          <c:val>
            <c:numRef>
              <c:f>'Planet c'!$B$2:$B$38</c:f>
              <c:numCache>
                <c:formatCode>General</c:formatCode>
                <c:ptCount val="37"/>
                <c:pt idx="0">
                  <c:v>0.43659568518123498</c:v>
                </c:pt>
                <c:pt idx="1">
                  <c:v>0.45424996553354902</c:v>
                </c:pt>
                <c:pt idx="2">
                  <c:v>0.477755594582495</c:v>
                </c:pt>
                <c:pt idx="3">
                  <c:v>0.50163465076511005</c:v>
                </c:pt>
                <c:pt idx="4">
                  <c:v>0.51754991263890304</c:v>
                </c:pt>
                <c:pt idx="5">
                  <c:v>0.52175763375461903</c:v>
                </c:pt>
                <c:pt idx="6">
                  <c:v>0.51812108121441403</c:v>
                </c:pt>
                <c:pt idx="7">
                  <c:v>0.51341353615017904</c:v>
                </c:pt>
                <c:pt idx="8">
                  <c:v>0.51338950942484796</c:v>
                </c:pt>
                <c:pt idx="9">
                  <c:v>0.52106483078074495</c:v>
                </c:pt>
                <c:pt idx="10">
                  <c:v>0.53616812999583796</c:v>
                </c:pt>
                <c:pt idx="11">
                  <c:v>0.55706488900031703</c:v>
                </c:pt>
                <c:pt idx="12">
                  <c:v>0.58129924857330495</c:v>
                </c:pt>
                <c:pt idx="13">
                  <c:v>0.60660523882450201</c:v>
                </c:pt>
                <c:pt idx="14">
                  <c:v>0.63120045187991902</c:v>
                </c:pt>
                <c:pt idx="15">
                  <c:v>0.65301923479652901</c:v>
                </c:pt>
                <c:pt idx="16">
                  <c:v>0.66952600455969702</c:v>
                </c:pt>
                <c:pt idx="17">
                  <c:v>0.67879165548237197</c:v>
                </c:pt>
                <c:pt idx="18">
                  <c:v>0.68607558266753799</c:v>
                </c:pt>
                <c:pt idx="19">
                  <c:v>0.69967970717342298</c:v>
                </c:pt>
                <c:pt idx="20">
                  <c:v>0.71323476060920699</c:v>
                </c:pt>
                <c:pt idx="21">
                  <c:v>0.72173326554115702</c:v>
                </c:pt>
                <c:pt idx="22">
                  <c:v>0.72463452168676601</c:v>
                </c:pt>
                <c:pt idx="23">
                  <c:v>0.72455157175806095</c:v>
                </c:pt>
                <c:pt idx="24">
                  <c:v>0.72430348625964802</c:v>
                </c:pt>
                <c:pt idx="25">
                  <c:v>0.72559259523284703</c:v>
                </c:pt>
                <c:pt idx="26">
                  <c:v>0.72929932978108003</c:v>
                </c:pt>
                <c:pt idx="27">
                  <c:v>0.736240430640002</c:v>
                </c:pt>
                <c:pt idx="28">
                  <c:v>0.74739268624307897</c:v>
                </c:pt>
                <c:pt idx="29">
                  <c:v>0.763889899227845</c:v>
                </c:pt>
                <c:pt idx="30">
                  <c:v>0.78593473835060801</c:v>
                </c:pt>
                <c:pt idx="31">
                  <c:v>0.81138090220185299</c:v>
                </c:pt>
                <c:pt idx="32">
                  <c:v>0.83534756619893302</c:v>
                </c:pt>
                <c:pt idx="33">
                  <c:v>0.85217419882479295</c:v>
                </c:pt>
                <c:pt idx="34">
                  <c:v>0.86072078158769305</c:v>
                </c:pt>
                <c:pt idx="35">
                  <c:v>0.87012547038594801</c:v>
                </c:pt>
                <c:pt idx="36">
                  <c:v>0.88954683552895697</c:v>
                </c:pt>
              </c:numCache>
            </c:numRef>
          </c:val>
          <c:smooth val="0"/>
          <c:extLst>
            <c:ext xmlns:c16="http://schemas.microsoft.com/office/drawing/2014/chart" uri="{C3380CC4-5D6E-409C-BE32-E72D297353CC}">
              <c16:uniqueId val="{00000000-FF2E-4F57-B71E-514D268C7AED}"/>
            </c:ext>
          </c:extLst>
        </c:ser>
        <c:dLbls>
          <c:showLegendKey val="0"/>
          <c:showVal val="0"/>
          <c:showCatName val="0"/>
          <c:showSerName val="0"/>
          <c:showPercent val="0"/>
          <c:showBubbleSize val="0"/>
        </c:dLbls>
        <c:smooth val="0"/>
        <c:axId val="1504412799"/>
        <c:axId val="1504414719"/>
      </c:lineChart>
      <c:catAx>
        <c:axId val="15044127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504414719"/>
        <c:crosses val="autoZero"/>
        <c:auto val="1"/>
        <c:lblAlgn val="ctr"/>
        <c:lblOffset val="100"/>
        <c:noMultiLvlLbl val="0"/>
      </c:catAx>
      <c:valAx>
        <c:axId val="150441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50441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lineChart>
        <c:grouping val="standard"/>
        <c:varyColors val="0"/>
        <c:ser>
          <c:idx val="0"/>
          <c:order val="0"/>
          <c:tx>
            <c:strRef>
              <c:f>'Planet c'!$C$1</c:f>
              <c:strCache>
                <c:ptCount val="1"/>
                <c:pt idx="0">
                  <c:v>P</c:v>
                </c:pt>
              </c:strCache>
            </c:strRef>
          </c:tx>
          <c:spPr>
            <a:ln w="28575" cap="rnd">
              <a:solidFill>
                <a:schemeClr val="accent1"/>
              </a:solidFill>
              <a:round/>
            </a:ln>
            <a:effectLst/>
          </c:spPr>
          <c:marker>
            <c:symbol val="none"/>
          </c:marker>
          <c:val>
            <c:numRef>
              <c:f>'Planet c'!$C$2:$C$38</c:f>
              <c:numCache>
                <c:formatCode>General</c:formatCode>
                <c:ptCount val="37"/>
                <c:pt idx="1">
                  <c:v>82.622685180045664</c:v>
                </c:pt>
                <c:pt idx="2">
                  <c:v>82.712962970137596</c:v>
                </c:pt>
                <c:pt idx="3">
                  <c:v>82.93055554991588</c:v>
                </c:pt>
                <c:pt idx="4">
                  <c:v>83.19444445008412</c:v>
                </c:pt>
                <c:pt idx="5">
                  <c:v>83.402777769602835</c:v>
                </c:pt>
                <c:pt idx="6">
                  <c:v>83.509259260259569</c:v>
                </c:pt>
                <c:pt idx="7">
                  <c:v>83.513888889923692</c:v>
                </c:pt>
                <c:pt idx="8">
                  <c:v>83.435185189824551</c:v>
                </c:pt>
                <c:pt idx="9">
                  <c:v>83.300925920251757</c:v>
                </c:pt>
                <c:pt idx="10">
                  <c:v>83.129629630129784</c:v>
                </c:pt>
                <c:pt idx="11">
                  <c:v>82.942129629664123</c:v>
                </c:pt>
                <c:pt idx="12">
                  <c:v>82.777777780313045</c:v>
                </c:pt>
                <c:pt idx="13">
                  <c:v>82.673611109610647</c:v>
                </c:pt>
                <c:pt idx="14">
                  <c:v>82.664351850282401</c:v>
                </c:pt>
                <c:pt idx="15">
                  <c:v>82.759259259793907</c:v>
                </c:pt>
                <c:pt idx="16">
                  <c:v>82.96064815018326</c:v>
                </c:pt>
                <c:pt idx="17">
                  <c:v>83.236111110076308</c:v>
                </c:pt>
                <c:pt idx="18">
                  <c:v>83.497685189824551</c:v>
                </c:pt>
                <c:pt idx="19">
                  <c:v>83.620370369870216</c:v>
                </c:pt>
                <c:pt idx="20">
                  <c:v>83.560185180045664</c:v>
                </c:pt>
                <c:pt idx="21">
                  <c:v>83.368055560160428</c:v>
                </c:pt>
                <c:pt idx="22">
                  <c:v>83.115740740206093</c:v>
                </c:pt>
                <c:pt idx="23">
                  <c:v>82.875</c:v>
                </c:pt>
                <c:pt idx="24">
                  <c:v>82.692129629664123</c:v>
                </c:pt>
                <c:pt idx="25">
                  <c:v>82.594907409977168</c:v>
                </c:pt>
                <c:pt idx="26">
                  <c:v>82.581018510274589</c:v>
                </c:pt>
                <c:pt idx="27">
                  <c:v>82.662037039641291</c:v>
                </c:pt>
                <c:pt idx="28">
                  <c:v>82.821759260259569</c:v>
                </c:pt>
                <c:pt idx="29">
                  <c:v>83.041666669771075</c:v>
                </c:pt>
                <c:pt idx="30">
                  <c:v>83.280092590022832</c:v>
                </c:pt>
                <c:pt idx="31">
                  <c:v>83.486111110076308</c:v>
                </c:pt>
                <c:pt idx="32">
                  <c:v>83.597222220152617</c:v>
                </c:pt>
                <c:pt idx="33">
                  <c:v>83.576388889923692</c:v>
                </c:pt>
                <c:pt idx="34">
                  <c:v>83.402777779847383</c:v>
                </c:pt>
                <c:pt idx="35">
                  <c:v>83.129629630129784</c:v>
                </c:pt>
                <c:pt idx="36">
                  <c:v>82.847222220152617</c:v>
                </c:pt>
              </c:numCache>
            </c:numRef>
          </c:val>
          <c:smooth val="0"/>
          <c:extLst>
            <c:ext xmlns:c16="http://schemas.microsoft.com/office/drawing/2014/chart" uri="{C3380CC4-5D6E-409C-BE32-E72D297353CC}">
              <c16:uniqueId val="{00000000-DCE2-49A9-B1C7-88EAFDBEB077}"/>
            </c:ext>
          </c:extLst>
        </c:ser>
        <c:dLbls>
          <c:showLegendKey val="0"/>
          <c:showVal val="0"/>
          <c:showCatName val="0"/>
          <c:showSerName val="0"/>
          <c:showPercent val="0"/>
          <c:showBubbleSize val="0"/>
        </c:dLbls>
        <c:smooth val="0"/>
        <c:axId val="1498935295"/>
        <c:axId val="2034349823"/>
      </c:lineChart>
      <c:catAx>
        <c:axId val="14989352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034349823"/>
        <c:crosses val="autoZero"/>
        <c:auto val="1"/>
        <c:lblAlgn val="ctr"/>
        <c:lblOffset val="100"/>
        <c:noMultiLvlLbl val="0"/>
      </c:catAx>
      <c:valAx>
        <c:axId val="203434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49893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39</xdr:row>
      <xdr:rowOff>123825</xdr:rowOff>
    </xdr:from>
    <xdr:to>
      <xdr:col>7</xdr:col>
      <xdr:colOff>315242</xdr:colOff>
      <xdr:row>68</xdr:row>
      <xdr:rowOff>96017</xdr:rowOff>
    </xdr:to>
    <xdr:pic>
      <xdr:nvPicPr>
        <xdr:cNvPr id="2" name="Grafik 1">
          <a:extLst>
            <a:ext uri="{FF2B5EF4-FFF2-40B4-BE49-F238E27FC236}">
              <a16:creationId xmlns:a16="http://schemas.microsoft.com/office/drawing/2014/main" id="{5B25C84F-A280-0EE6-8781-0723DD4D7F58}"/>
            </a:ext>
          </a:extLst>
        </xdr:cNvPr>
        <xdr:cNvPicPr>
          <a:picLocks noChangeAspect="1"/>
        </xdr:cNvPicPr>
      </xdr:nvPicPr>
      <xdr:blipFill>
        <a:blip xmlns:r="http://schemas.openxmlformats.org/officeDocument/2006/relationships" r:embed="rId1"/>
        <a:stretch>
          <a:fillRect/>
        </a:stretch>
      </xdr:blipFill>
      <xdr:spPr>
        <a:xfrm>
          <a:off x="552450" y="7553325"/>
          <a:ext cx="6573167" cy="5496692"/>
        </a:xfrm>
        <a:prstGeom prst="rect">
          <a:avLst/>
        </a:prstGeom>
      </xdr:spPr>
    </xdr:pic>
    <xdr:clientData/>
  </xdr:twoCellAnchor>
  <xdr:twoCellAnchor editAs="oneCell">
    <xdr:from>
      <xdr:col>0</xdr:col>
      <xdr:colOff>533400</xdr:colOff>
      <xdr:row>33</xdr:row>
      <xdr:rowOff>104775</xdr:rowOff>
    </xdr:from>
    <xdr:to>
      <xdr:col>7</xdr:col>
      <xdr:colOff>200929</xdr:colOff>
      <xdr:row>37</xdr:row>
      <xdr:rowOff>47723</xdr:rowOff>
    </xdr:to>
    <xdr:pic>
      <xdr:nvPicPr>
        <xdr:cNvPr id="3" name="Grafik 2">
          <a:extLst>
            <a:ext uri="{FF2B5EF4-FFF2-40B4-BE49-F238E27FC236}">
              <a16:creationId xmlns:a16="http://schemas.microsoft.com/office/drawing/2014/main" id="{A9CC761A-B11B-4F19-1600-0CFD140B4173}"/>
            </a:ext>
          </a:extLst>
        </xdr:cNvPr>
        <xdr:cNvPicPr>
          <a:picLocks noChangeAspect="1"/>
        </xdr:cNvPicPr>
      </xdr:nvPicPr>
      <xdr:blipFill>
        <a:blip xmlns:r="http://schemas.openxmlformats.org/officeDocument/2006/relationships" r:embed="rId2"/>
        <a:stretch>
          <a:fillRect/>
        </a:stretch>
      </xdr:blipFill>
      <xdr:spPr>
        <a:xfrm>
          <a:off x="533400" y="6391275"/>
          <a:ext cx="6477904" cy="704948"/>
        </a:xfrm>
        <a:prstGeom prst="rect">
          <a:avLst/>
        </a:prstGeom>
      </xdr:spPr>
    </xdr:pic>
    <xdr:clientData/>
  </xdr:twoCellAnchor>
  <xdr:twoCellAnchor editAs="oneCell">
    <xdr:from>
      <xdr:col>0</xdr:col>
      <xdr:colOff>276225</xdr:colOff>
      <xdr:row>70</xdr:row>
      <xdr:rowOff>114300</xdr:rowOff>
    </xdr:from>
    <xdr:to>
      <xdr:col>6</xdr:col>
      <xdr:colOff>734332</xdr:colOff>
      <xdr:row>106</xdr:row>
      <xdr:rowOff>10468</xdr:rowOff>
    </xdr:to>
    <xdr:pic>
      <xdr:nvPicPr>
        <xdr:cNvPr id="4" name="Grafik 3">
          <a:extLst>
            <a:ext uri="{FF2B5EF4-FFF2-40B4-BE49-F238E27FC236}">
              <a16:creationId xmlns:a16="http://schemas.microsoft.com/office/drawing/2014/main" id="{A981E6EA-CE0F-19D3-B8FF-B852399628F6}"/>
            </a:ext>
          </a:extLst>
        </xdr:cNvPr>
        <xdr:cNvPicPr>
          <a:picLocks noChangeAspect="1"/>
        </xdr:cNvPicPr>
      </xdr:nvPicPr>
      <xdr:blipFill>
        <a:blip xmlns:r="http://schemas.openxmlformats.org/officeDocument/2006/relationships" r:embed="rId3"/>
        <a:stretch>
          <a:fillRect/>
        </a:stretch>
      </xdr:blipFill>
      <xdr:spPr>
        <a:xfrm>
          <a:off x="276225" y="13449300"/>
          <a:ext cx="6496957" cy="6754168"/>
        </a:xfrm>
        <a:prstGeom prst="rect">
          <a:avLst/>
        </a:prstGeom>
      </xdr:spPr>
    </xdr:pic>
    <xdr:clientData/>
  </xdr:twoCellAnchor>
  <xdr:twoCellAnchor editAs="oneCell">
    <xdr:from>
      <xdr:col>0</xdr:col>
      <xdr:colOff>400050</xdr:colOff>
      <xdr:row>109</xdr:row>
      <xdr:rowOff>0</xdr:rowOff>
    </xdr:from>
    <xdr:to>
      <xdr:col>6</xdr:col>
      <xdr:colOff>486630</xdr:colOff>
      <xdr:row>121</xdr:row>
      <xdr:rowOff>38424</xdr:rowOff>
    </xdr:to>
    <xdr:pic>
      <xdr:nvPicPr>
        <xdr:cNvPr id="5" name="Grafik 4">
          <a:extLst>
            <a:ext uri="{FF2B5EF4-FFF2-40B4-BE49-F238E27FC236}">
              <a16:creationId xmlns:a16="http://schemas.microsoft.com/office/drawing/2014/main" id="{C1AE8F4B-BBC9-CD62-1020-B90DCE65462D}"/>
            </a:ext>
          </a:extLst>
        </xdr:cNvPr>
        <xdr:cNvPicPr>
          <a:picLocks noChangeAspect="1"/>
        </xdr:cNvPicPr>
      </xdr:nvPicPr>
      <xdr:blipFill>
        <a:blip xmlns:r="http://schemas.openxmlformats.org/officeDocument/2006/relationships" r:embed="rId4"/>
        <a:stretch>
          <a:fillRect/>
        </a:stretch>
      </xdr:blipFill>
      <xdr:spPr>
        <a:xfrm>
          <a:off x="400050" y="20764500"/>
          <a:ext cx="6125430" cy="2324424"/>
        </a:xfrm>
        <a:prstGeom prst="rect">
          <a:avLst/>
        </a:prstGeom>
      </xdr:spPr>
    </xdr:pic>
    <xdr:clientData/>
  </xdr:twoCellAnchor>
  <xdr:twoCellAnchor>
    <xdr:from>
      <xdr:col>7</xdr:col>
      <xdr:colOff>381000</xdr:colOff>
      <xdr:row>129</xdr:row>
      <xdr:rowOff>9525</xdr:rowOff>
    </xdr:from>
    <xdr:to>
      <xdr:col>13</xdr:col>
      <xdr:colOff>323850</xdr:colOff>
      <xdr:row>140</xdr:row>
      <xdr:rowOff>71437</xdr:rowOff>
    </xdr:to>
    <xdr:graphicFrame macro="">
      <xdr:nvGraphicFramePr>
        <xdr:cNvPr id="7" name="Diagramm 6">
          <a:extLst>
            <a:ext uri="{FF2B5EF4-FFF2-40B4-BE49-F238E27FC236}">
              <a16:creationId xmlns:a16="http://schemas.microsoft.com/office/drawing/2014/main" id="{C360EF9A-D699-9D27-E99B-A3FEAB210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619124</xdr:colOff>
      <xdr:row>148</xdr:row>
      <xdr:rowOff>142875</xdr:rowOff>
    </xdr:from>
    <xdr:to>
      <xdr:col>13</xdr:col>
      <xdr:colOff>1190625</xdr:colOff>
      <xdr:row>174</xdr:row>
      <xdr:rowOff>180975</xdr:rowOff>
    </xdr:to>
    <xdr:graphicFrame macro="">
      <xdr:nvGraphicFramePr>
        <xdr:cNvPr id="6" name="Diagramm 5">
          <a:extLst>
            <a:ext uri="{FF2B5EF4-FFF2-40B4-BE49-F238E27FC236}">
              <a16:creationId xmlns:a16="http://schemas.microsoft.com/office/drawing/2014/main" id="{6A27C9D8-2545-38F3-AA87-BF6C8DD56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890587</xdr:colOff>
      <xdr:row>214</xdr:row>
      <xdr:rowOff>157162</xdr:rowOff>
    </xdr:from>
    <xdr:to>
      <xdr:col>8</xdr:col>
      <xdr:colOff>547687</xdr:colOff>
      <xdr:row>229</xdr:row>
      <xdr:rowOff>42862</xdr:rowOff>
    </xdr:to>
    <xdr:graphicFrame macro="">
      <xdr:nvGraphicFramePr>
        <xdr:cNvPr id="8" name="Diagramm 7">
          <a:extLst>
            <a:ext uri="{FF2B5EF4-FFF2-40B4-BE49-F238E27FC236}">
              <a16:creationId xmlns:a16="http://schemas.microsoft.com/office/drawing/2014/main" id="{DA3600CC-11F3-B098-8788-4CD35686C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0</xdr:row>
      <xdr:rowOff>71437</xdr:rowOff>
    </xdr:from>
    <xdr:to>
      <xdr:col>15</xdr:col>
      <xdr:colOff>742949</xdr:colOff>
      <xdr:row>18</xdr:row>
      <xdr:rowOff>85725</xdr:rowOff>
    </xdr:to>
    <xdr:graphicFrame macro="">
      <xdr:nvGraphicFramePr>
        <xdr:cNvPr id="2" name="Diagramm 1">
          <a:extLst>
            <a:ext uri="{FF2B5EF4-FFF2-40B4-BE49-F238E27FC236}">
              <a16:creationId xmlns:a16="http://schemas.microsoft.com/office/drawing/2014/main" id="{582AD5AC-AC0A-3694-CC42-4393D2132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18</xdr:row>
      <xdr:rowOff>171450</xdr:rowOff>
    </xdr:from>
    <xdr:to>
      <xdr:col>15</xdr:col>
      <xdr:colOff>742950</xdr:colOff>
      <xdr:row>36</xdr:row>
      <xdr:rowOff>138112</xdr:rowOff>
    </xdr:to>
    <xdr:graphicFrame macro="">
      <xdr:nvGraphicFramePr>
        <xdr:cNvPr id="3" name="Diagramm 2">
          <a:extLst>
            <a:ext uri="{FF2B5EF4-FFF2-40B4-BE49-F238E27FC236}">
              <a16:creationId xmlns:a16="http://schemas.microsoft.com/office/drawing/2014/main" id="{F2789C61-3F25-6539-EBA5-C1BE03C43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28575</xdr:colOff>
      <xdr:row>54</xdr:row>
      <xdr:rowOff>0</xdr:rowOff>
    </xdr:from>
    <xdr:to>
      <xdr:col>22</xdr:col>
      <xdr:colOff>316791</xdr:colOff>
      <xdr:row>64</xdr:row>
      <xdr:rowOff>143161</xdr:rowOff>
    </xdr:to>
    <xdr:pic>
      <xdr:nvPicPr>
        <xdr:cNvPr id="5" name="Grafik 4">
          <a:extLst>
            <a:ext uri="{FF2B5EF4-FFF2-40B4-BE49-F238E27FC236}">
              <a16:creationId xmlns:a16="http://schemas.microsoft.com/office/drawing/2014/main" id="{8BB34C3E-285C-0159-5563-F381EB67D835}"/>
            </a:ext>
          </a:extLst>
        </xdr:cNvPr>
        <xdr:cNvPicPr>
          <a:picLocks noChangeAspect="1"/>
        </xdr:cNvPicPr>
      </xdr:nvPicPr>
      <xdr:blipFill>
        <a:blip xmlns:r="http://schemas.openxmlformats.org/officeDocument/2006/relationships" r:embed="rId3"/>
        <a:stretch>
          <a:fillRect/>
        </a:stretch>
      </xdr:blipFill>
      <xdr:spPr>
        <a:xfrm>
          <a:off x="28575" y="12382500"/>
          <a:ext cx="17671341" cy="2048161"/>
        </a:xfrm>
        <a:prstGeom prst="rect">
          <a:avLst/>
        </a:prstGeom>
      </xdr:spPr>
    </xdr:pic>
    <xdr:clientData/>
  </xdr:twoCellAnchor>
  <xdr:twoCellAnchor editAs="oneCell">
    <xdr:from>
      <xdr:col>0</xdr:col>
      <xdr:colOff>0</xdr:colOff>
      <xdr:row>66</xdr:row>
      <xdr:rowOff>0</xdr:rowOff>
    </xdr:from>
    <xdr:to>
      <xdr:col>22</xdr:col>
      <xdr:colOff>316795</xdr:colOff>
      <xdr:row>76</xdr:row>
      <xdr:rowOff>133635</xdr:rowOff>
    </xdr:to>
    <xdr:pic>
      <xdr:nvPicPr>
        <xdr:cNvPr id="6" name="Grafik 5">
          <a:extLst>
            <a:ext uri="{FF2B5EF4-FFF2-40B4-BE49-F238E27FC236}">
              <a16:creationId xmlns:a16="http://schemas.microsoft.com/office/drawing/2014/main" id="{D9D35D9C-DC01-44C1-96C8-7879BF5B28DD}"/>
            </a:ext>
          </a:extLst>
        </xdr:cNvPr>
        <xdr:cNvPicPr>
          <a:picLocks noChangeAspect="1"/>
        </xdr:cNvPicPr>
      </xdr:nvPicPr>
      <xdr:blipFill>
        <a:blip xmlns:r="http://schemas.openxmlformats.org/officeDocument/2006/relationships" r:embed="rId4"/>
        <a:stretch>
          <a:fillRect/>
        </a:stretch>
      </xdr:blipFill>
      <xdr:spPr>
        <a:xfrm>
          <a:off x="0" y="14668500"/>
          <a:ext cx="17699920" cy="2038635"/>
        </a:xfrm>
        <a:prstGeom prst="rect">
          <a:avLst/>
        </a:prstGeom>
      </xdr:spPr>
    </xdr:pic>
    <xdr:clientData/>
  </xdr:twoCellAnchor>
  <xdr:twoCellAnchor editAs="oneCell">
    <xdr:from>
      <xdr:col>0</xdr:col>
      <xdr:colOff>19050</xdr:colOff>
      <xdr:row>78</xdr:row>
      <xdr:rowOff>0</xdr:rowOff>
    </xdr:from>
    <xdr:to>
      <xdr:col>22</xdr:col>
      <xdr:colOff>202476</xdr:colOff>
      <xdr:row>87</xdr:row>
      <xdr:rowOff>171713</xdr:rowOff>
    </xdr:to>
    <xdr:pic>
      <xdr:nvPicPr>
        <xdr:cNvPr id="7" name="Grafik 6">
          <a:extLst>
            <a:ext uri="{FF2B5EF4-FFF2-40B4-BE49-F238E27FC236}">
              <a16:creationId xmlns:a16="http://schemas.microsoft.com/office/drawing/2014/main" id="{F2E37AB6-548B-760E-ED1B-E2D0805ADD33}"/>
            </a:ext>
          </a:extLst>
        </xdr:cNvPr>
        <xdr:cNvPicPr>
          <a:picLocks noChangeAspect="1"/>
        </xdr:cNvPicPr>
      </xdr:nvPicPr>
      <xdr:blipFill>
        <a:blip xmlns:r="http://schemas.openxmlformats.org/officeDocument/2006/relationships" r:embed="rId5"/>
        <a:stretch>
          <a:fillRect/>
        </a:stretch>
      </xdr:blipFill>
      <xdr:spPr>
        <a:xfrm>
          <a:off x="19050" y="16954500"/>
          <a:ext cx="17566551" cy="1886213"/>
        </a:xfrm>
        <a:prstGeom prst="rect">
          <a:avLst/>
        </a:prstGeom>
      </xdr:spPr>
    </xdr:pic>
    <xdr:clientData/>
  </xdr:twoCellAnchor>
  <xdr:twoCellAnchor editAs="oneCell">
    <xdr:from>
      <xdr:col>0</xdr:col>
      <xdr:colOff>0</xdr:colOff>
      <xdr:row>148</xdr:row>
      <xdr:rowOff>0</xdr:rowOff>
    </xdr:from>
    <xdr:to>
      <xdr:col>12</xdr:col>
      <xdr:colOff>544350</xdr:colOff>
      <xdr:row>175</xdr:row>
      <xdr:rowOff>86455</xdr:rowOff>
    </xdr:to>
    <xdr:pic>
      <xdr:nvPicPr>
        <xdr:cNvPr id="8" name="Grafik 7">
          <a:extLst>
            <a:ext uri="{FF2B5EF4-FFF2-40B4-BE49-F238E27FC236}">
              <a16:creationId xmlns:a16="http://schemas.microsoft.com/office/drawing/2014/main" id="{3EE1192F-FED8-41C1-2AAE-AFAEE1E76F09}"/>
            </a:ext>
          </a:extLst>
        </xdr:cNvPr>
        <xdr:cNvPicPr>
          <a:picLocks noChangeAspect="1"/>
        </xdr:cNvPicPr>
      </xdr:nvPicPr>
      <xdr:blipFill>
        <a:blip xmlns:r="http://schemas.openxmlformats.org/officeDocument/2006/relationships" r:embed="rId6"/>
        <a:stretch>
          <a:fillRect/>
        </a:stretch>
      </xdr:blipFill>
      <xdr:spPr>
        <a:xfrm>
          <a:off x="0" y="19431000"/>
          <a:ext cx="10212225" cy="5229955"/>
        </a:xfrm>
        <a:prstGeom prst="rect">
          <a:avLst/>
        </a:prstGeom>
      </xdr:spPr>
    </xdr:pic>
    <xdr:clientData/>
  </xdr:twoCellAnchor>
  <xdr:twoCellAnchor editAs="oneCell">
    <xdr:from>
      <xdr:col>0</xdr:col>
      <xdr:colOff>0</xdr:colOff>
      <xdr:row>90</xdr:row>
      <xdr:rowOff>38100</xdr:rowOff>
    </xdr:from>
    <xdr:to>
      <xdr:col>22</xdr:col>
      <xdr:colOff>240584</xdr:colOff>
      <xdr:row>100</xdr:row>
      <xdr:rowOff>76471</xdr:rowOff>
    </xdr:to>
    <xdr:pic>
      <xdr:nvPicPr>
        <xdr:cNvPr id="10" name="Grafik 9">
          <a:extLst>
            <a:ext uri="{FF2B5EF4-FFF2-40B4-BE49-F238E27FC236}">
              <a16:creationId xmlns:a16="http://schemas.microsoft.com/office/drawing/2014/main" id="{7FF4F772-6EBF-5728-670B-C5575A2B3D20}"/>
            </a:ext>
          </a:extLst>
        </xdr:cNvPr>
        <xdr:cNvPicPr>
          <a:picLocks noChangeAspect="1"/>
        </xdr:cNvPicPr>
      </xdr:nvPicPr>
      <xdr:blipFill>
        <a:blip xmlns:r="http://schemas.openxmlformats.org/officeDocument/2006/relationships" r:embed="rId7"/>
        <a:stretch>
          <a:fillRect/>
        </a:stretch>
      </xdr:blipFill>
      <xdr:spPr>
        <a:xfrm>
          <a:off x="0" y="21183600"/>
          <a:ext cx="17623709" cy="1943371"/>
        </a:xfrm>
        <a:prstGeom prst="rect">
          <a:avLst/>
        </a:prstGeom>
      </xdr:spPr>
    </xdr:pic>
    <xdr:clientData/>
  </xdr:twoCellAnchor>
  <xdr:twoCellAnchor editAs="oneCell">
    <xdr:from>
      <xdr:col>0</xdr:col>
      <xdr:colOff>0</xdr:colOff>
      <xdr:row>102</xdr:row>
      <xdr:rowOff>0</xdr:rowOff>
    </xdr:from>
    <xdr:to>
      <xdr:col>22</xdr:col>
      <xdr:colOff>297742</xdr:colOff>
      <xdr:row>111</xdr:row>
      <xdr:rowOff>171713</xdr:rowOff>
    </xdr:to>
    <xdr:pic>
      <xdr:nvPicPr>
        <xdr:cNvPr id="11" name="Grafik 10">
          <a:extLst>
            <a:ext uri="{FF2B5EF4-FFF2-40B4-BE49-F238E27FC236}">
              <a16:creationId xmlns:a16="http://schemas.microsoft.com/office/drawing/2014/main" id="{E99CA6E8-5EFE-F9E7-1DCD-66A6D31F108C}"/>
            </a:ext>
          </a:extLst>
        </xdr:cNvPr>
        <xdr:cNvPicPr>
          <a:picLocks noChangeAspect="1"/>
        </xdr:cNvPicPr>
      </xdr:nvPicPr>
      <xdr:blipFill>
        <a:blip xmlns:r="http://schemas.openxmlformats.org/officeDocument/2006/relationships" r:embed="rId8"/>
        <a:stretch>
          <a:fillRect/>
        </a:stretch>
      </xdr:blipFill>
      <xdr:spPr>
        <a:xfrm>
          <a:off x="0" y="23431500"/>
          <a:ext cx="17680867" cy="1886213"/>
        </a:xfrm>
        <a:prstGeom prst="rect">
          <a:avLst/>
        </a:prstGeom>
      </xdr:spPr>
    </xdr:pic>
    <xdr:clientData/>
  </xdr:twoCellAnchor>
  <xdr:twoCellAnchor editAs="oneCell">
    <xdr:from>
      <xdr:col>0</xdr:col>
      <xdr:colOff>9525</xdr:colOff>
      <xdr:row>113</xdr:row>
      <xdr:rowOff>19050</xdr:rowOff>
    </xdr:from>
    <xdr:to>
      <xdr:col>22</xdr:col>
      <xdr:colOff>354899</xdr:colOff>
      <xdr:row>122</xdr:row>
      <xdr:rowOff>171711</xdr:rowOff>
    </xdr:to>
    <xdr:pic>
      <xdr:nvPicPr>
        <xdr:cNvPr id="12" name="Grafik 11">
          <a:extLst>
            <a:ext uri="{FF2B5EF4-FFF2-40B4-BE49-F238E27FC236}">
              <a16:creationId xmlns:a16="http://schemas.microsoft.com/office/drawing/2014/main" id="{AE0CCE81-0D68-1F47-FBAA-2DF74FD05C79}"/>
            </a:ext>
          </a:extLst>
        </xdr:cNvPr>
        <xdr:cNvPicPr>
          <a:picLocks noChangeAspect="1"/>
        </xdr:cNvPicPr>
      </xdr:nvPicPr>
      <xdr:blipFill>
        <a:blip xmlns:r="http://schemas.openxmlformats.org/officeDocument/2006/relationships" r:embed="rId9"/>
        <a:stretch>
          <a:fillRect/>
        </a:stretch>
      </xdr:blipFill>
      <xdr:spPr>
        <a:xfrm>
          <a:off x="9525" y="25546050"/>
          <a:ext cx="17728499" cy="1867161"/>
        </a:xfrm>
        <a:prstGeom prst="rect">
          <a:avLst/>
        </a:prstGeom>
      </xdr:spPr>
    </xdr:pic>
    <xdr:clientData/>
  </xdr:twoCellAnchor>
  <xdr:twoCellAnchor editAs="oneCell">
    <xdr:from>
      <xdr:col>0</xdr:col>
      <xdr:colOff>0</xdr:colOff>
      <xdr:row>124</xdr:row>
      <xdr:rowOff>0</xdr:rowOff>
    </xdr:from>
    <xdr:to>
      <xdr:col>22</xdr:col>
      <xdr:colOff>288216</xdr:colOff>
      <xdr:row>133</xdr:row>
      <xdr:rowOff>171713</xdr:rowOff>
    </xdr:to>
    <xdr:pic>
      <xdr:nvPicPr>
        <xdr:cNvPr id="13" name="Grafik 12">
          <a:extLst>
            <a:ext uri="{FF2B5EF4-FFF2-40B4-BE49-F238E27FC236}">
              <a16:creationId xmlns:a16="http://schemas.microsoft.com/office/drawing/2014/main" id="{3B0539EB-CBDC-B3FD-B391-419EA16FEF04}"/>
            </a:ext>
          </a:extLst>
        </xdr:cNvPr>
        <xdr:cNvPicPr>
          <a:picLocks noChangeAspect="1"/>
        </xdr:cNvPicPr>
      </xdr:nvPicPr>
      <xdr:blipFill>
        <a:blip xmlns:r="http://schemas.openxmlformats.org/officeDocument/2006/relationships" r:embed="rId10"/>
        <a:stretch>
          <a:fillRect/>
        </a:stretch>
      </xdr:blipFill>
      <xdr:spPr>
        <a:xfrm>
          <a:off x="0" y="27622500"/>
          <a:ext cx="17671341" cy="1886213"/>
        </a:xfrm>
        <a:prstGeom prst="rect">
          <a:avLst/>
        </a:prstGeom>
      </xdr:spPr>
    </xdr:pic>
    <xdr:clientData/>
  </xdr:twoCellAnchor>
  <xdr:twoCellAnchor editAs="oneCell">
    <xdr:from>
      <xdr:col>0</xdr:col>
      <xdr:colOff>0</xdr:colOff>
      <xdr:row>135</xdr:row>
      <xdr:rowOff>0</xdr:rowOff>
    </xdr:from>
    <xdr:to>
      <xdr:col>22</xdr:col>
      <xdr:colOff>250111</xdr:colOff>
      <xdr:row>144</xdr:row>
      <xdr:rowOff>171713</xdr:rowOff>
    </xdr:to>
    <xdr:pic>
      <xdr:nvPicPr>
        <xdr:cNvPr id="14" name="Grafik 13">
          <a:extLst>
            <a:ext uri="{FF2B5EF4-FFF2-40B4-BE49-F238E27FC236}">
              <a16:creationId xmlns:a16="http://schemas.microsoft.com/office/drawing/2014/main" id="{6E480B5D-369D-2C94-C514-41EF14E1D110}"/>
            </a:ext>
          </a:extLst>
        </xdr:cNvPr>
        <xdr:cNvPicPr>
          <a:picLocks noChangeAspect="1"/>
        </xdr:cNvPicPr>
      </xdr:nvPicPr>
      <xdr:blipFill>
        <a:blip xmlns:r="http://schemas.openxmlformats.org/officeDocument/2006/relationships" r:embed="rId11"/>
        <a:stretch>
          <a:fillRect/>
        </a:stretch>
      </xdr:blipFill>
      <xdr:spPr>
        <a:xfrm>
          <a:off x="0" y="29718000"/>
          <a:ext cx="17633236" cy="1886213"/>
        </a:xfrm>
        <a:prstGeom prst="rect">
          <a:avLst/>
        </a:prstGeom>
      </xdr:spPr>
    </xdr:pic>
    <xdr:clientData/>
  </xdr:twoCellAnchor>
  <xdr:twoCellAnchor editAs="oneCell">
    <xdr:from>
      <xdr:col>0</xdr:col>
      <xdr:colOff>0</xdr:colOff>
      <xdr:row>201</xdr:row>
      <xdr:rowOff>60960</xdr:rowOff>
    </xdr:from>
    <xdr:to>
      <xdr:col>7</xdr:col>
      <xdr:colOff>740076</xdr:colOff>
      <xdr:row>225</xdr:row>
      <xdr:rowOff>92057</xdr:rowOff>
    </xdr:to>
    <xdr:pic>
      <xdr:nvPicPr>
        <xdr:cNvPr id="15" name="Billede 14">
          <a:extLst>
            <a:ext uri="{FF2B5EF4-FFF2-40B4-BE49-F238E27FC236}">
              <a16:creationId xmlns:a16="http://schemas.microsoft.com/office/drawing/2014/main" id="{37F1D133-3D04-DD3E-8A4E-004DA87FE6B2}"/>
            </a:ext>
          </a:extLst>
        </xdr:cNvPr>
        <xdr:cNvPicPr>
          <a:picLocks noChangeAspect="1"/>
        </xdr:cNvPicPr>
      </xdr:nvPicPr>
      <xdr:blipFill>
        <a:blip xmlns:r="http://schemas.openxmlformats.org/officeDocument/2006/relationships" r:embed="rId12"/>
        <a:stretch>
          <a:fillRect/>
        </a:stretch>
      </xdr:blipFill>
      <xdr:spPr>
        <a:xfrm>
          <a:off x="0" y="36819840"/>
          <a:ext cx="6706536" cy="4420217"/>
        </a:xfrm>
        <a:prstGeom prst="rect">
          <a:avLst/>
        </a:prstGeom>
      </xdr:spPr>
    </xdr:pic>
    <xdr:clientData/>
  </xdr:twoCellAnchor>
  <xdr:twoCellAnchor editAs="oneCell">
    <xdr:from>
      <xdr:col>0</xdr:col>
      <xdr:colOff>0</xdr:colOff>
      <xdr:row>177</xdr:row>
      <xdr:rowOff>53340</xdr:rowOff>
    </xdr:from>
    <xdr:to>
      <xdr:col>22</xdr:col>
      <xdr:colOff>236840</xdr:colOff>
      <xdr:row>188</xdr:row>
      <xdr:rowOff>99347</xdr:rowOff>
    </xdr:to>
    <xdr:pic>
      <xdr:nvPicPr>
        <xdr:cNvPr id="16" name="Billede 15">
          <a:extLst>
            <a:ext uri="{FF2B5EF4-FFF2-40B4-BE49-F238E27FC236}">
              <a16:creationId xmlns:a16="http://schemas.microsoft.com/office/drawing/2014/main" id="{9A798081-618B-B522-A878-8B52D641147E}"/>
            </a:ext>
          </a:extLst>
        </xdr:cNvPr>
        <xdr:cNvPicPr>
          <a:picLocks noChangeAspect="1"/>
        </xdr:cNvPicPr>
      </xdr:nvPicPr>
      <xdr:blipFill>
        <a:blip xmlns:r="http://schemas.openxmlformats.org/officeDocument/2006/relationships" r:embed="rId13"/>
        <a:stretch>
          <a:fillRect/>
        </a:stretch>
      </xdr:blipFill>
      <xdr:spPr>
        <a:xfrm>
          <a:off x="0" y="32423100"/>
          <a:ext cx="18090500" cy="2057687"/>
        </a:xfrm>
        <a:prstGeom prst="rect">
          <a:avLst/>
        </a:prstGeom>
      </xdr:spPr>
    </xdr:pic>
    <xdr:clientData/>
  </xdr:twoCellAnchor>
  <xdr:twoCellAnchor editAs="oneCell">
    <xdr:from>
      <xdr:col>0</xdr:col>
      <xdr:colOff>38100</xdr:colOff>
      <xdr:row>190</xdr:row>
      <xdr:rowOff>38100</xdr:rowOff>
    </xdr:from>
    <xdr:to>
      <xdr:col>22</xdr:col>
      <xdr:colOff>293992</xdr:colOff>
      <xdr:row>201</xdr:row>
      <xdr:rowOff>46002</xdr:rowOff>
    </xdr:to>
    <xdr:pic>
      <xdr:nvPicPr>
        <xdr:cNvPr id="17" name="Billede 16">
          <a:extLst>
            <a:ext uri="{FF2B5EF4-FFF2-40B4-BE49-F238E27FC236}">
              <a16:creationId xmlns:a16="http://schemas.microsoft.com/office/drawing/2014/main" id="{34C21873-7FBD-C0ED-FADA-FBAD7DF9B42D}"/>
            </a:ext>
          </a:extLst>
        </xdr:cNvPr>
        <xdr:cNvPicPr>
          <a:picLocks noChangeAspect="1"/>
        </xdr:cNvPicPr>
      </xdr:nvPicPr>
      <xdr:blipFill>
        <a:blip xmlns:r="http://schemas.openxmlformats.org/officeDocument/2006/relationships" r:embed="rId14"/>
        <a:stretch>
          <a:fillRect/>
        </a:stretch>
      </xdr:blipFill>
      <xdr:spPr>
        <a:xfrm>
          <a:off x="38100" y="34785300"/>
          <a:ext cx="18109552" cy="2019582"/>
        </a:xfrm>
        <a:prstGeom prst="rect">
          <a:avLst/>
        </a:prstGeom>
      </xdr:spPr>
    </xdr:pic>
    <xdr:clientData/>
  </xdr:twoCellAnchor>
  <xdr:twoCellAnchor editAs="oneCell">
    <xdr:from>
      <xdr:col>8</xdr:col>
      <xdr:colOff>0</xdr:colOff>
      <xdr:row>203</xdr:row>
      <xdr:rowOff>175260</xdr:rowOff>
    </xdr:from>
    <xdr:to>
      <xdr:col>16</xdr:col>
      <xdr:colOff>166643</xdr:colOff>
      <xdr:row>226</xdr:row>
      <xdr:rowOff>170131</xdr:rowOff>
    </xdr:to>
    <xdr:pic>
      <xdr:nvPicPr>
        <xdr:cNvPr id="18" name="Billede 17">
          <a:extLst>
            <a:ext uri="{FF2B5EF4-FFF2-40B4-BE49-F238E27FC236}">
              <a16:creationId xmlns:a16="http://schemas.microsoft.com/office/drawing/2014/main" id="{F14173D4-401E-3634-622D-CD2AA9E202B2}"/>
            </a:ext>
          </a:extLst>
        </xdr:cNvPr>
        <xdr:cNvPicPr>
          <a:picLocks noChangeAspect="1"/>
        </xdr:cNvPicPr>
      </xdr:nvPicPr>
      <xdr:blipFill>
        <a:blip xmlns:r="http://schemas.openxmlformats.org/officeDocument/2006/relationships" r:embed="rId15"/>
        <a:stretch>
          <a:fillRect/>
        </a:stretch>
      </xdr:blipFill>
      <xdr:spPr>
        <a:xfrm>
          <a:off x="6758940" y="37299900"/>
          <a:ext cx="6506483" cy="42011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213360</xdr:colOff>
      <xdr:row>3</xdr:row>
      <xdr:rowOff>59100</xdr:rowOff>
    </xdr:from>
    <xdr:to>
      <xdr:col>7</xdr:col>
      <xdr:colOff>121920</xdr:colOff>
      <xdr:row>26</xdr:row>
      <xdr:rowOff>28620</xdr:rowOff>
    </xdr:to>
    <xdr:sp macro="" textlink="">
      <xdr:nvSpPr>
        <xdr:cNvPr id="2" name="Ellipse 1">
          <a:extLst>
            <a:ext uri="{FF2B5EF4-FFF2-40B4-BE49-F238E27FC236}">
              <a16:creationId xmlns:a16="http://schemas.microsoft.com/office/drawing/2014/main" id="{936F0679-7F62-C212-6A66-38DA3D787B28}"/>
            </a:ext>
          </a:extLst>
        </xdr:cNvPr>
        <xdr:cNvSpPr>
          <a:spLocks noChangeAspect="1"/>
        </xdr:cNvSpPr>
      </xdr:nvSpPr>
      <xdr:spPr>
        <a:xfrm>
          <a:off x="3261360" y="607740"/>
          <a:ext cx="4175760" cy="4175760"/>
        </a:xfrm>
        <a:prstGeom prst="ellipse">
          <a:avLst/>
        </a:prstGeom>
        <a:solidFill>
          <a:srgbClr val="FFFF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4</xdr:col>
      <xdr:colOff>234426</xdr:colOff>
      <xdr:row>9</xdr:row>
      <xdr:rowOff>57150</xdr:rowOff>
    </xdr:from>
    <xdr:to>
      <xdr:col>4</xdr:col>
      <xdr:colOff>592566</xdr:colOff>
      <xdr:row>11</xdr:row>
      <xdr:rowOff>15624</xdr:rowOff>
    </xdr:to>
    <xdr:sp macro="" textlink="">
      <xdr:nvSpPr>
        <xdr:cNvPr id="3" name="Ellipse 2">
          <a:extLst>
            <a:ext uri="{FF2B5EF4-FFF2-40B4-BE49-F238E27FC236}">
              <a16:creationId xmlns:a16="http://schemas.microsoft.com/office/drawing/2014/main" id="{430AA7B8-1F2F-4DE4-895B-E92300C48B89}"/>
            </a:ext>
          </a:extLst>
        </xdr:cNvPr>
        <xdr:cNvSpPr>
          <a:spLocks noChangeAspect="1"/>
        </xdr:cNvSpPr>
      </xdr:nvSpPr>
      <xdr:spPr>
        <a:xfrm>
          <a:off x="2672826" y="1771650"/>
          <a:ext cx="358140" cy="339474"/>
        </a:xfrm>
        <a:prstGeom prst="ellipse">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502920</xdr:colOff>
      <xdr:row>14</xdr:row>
      <xdr:rowOff>106680</xdr:rowOff>
    </xdr:from>
    <xdr:to>
      <xdr:col>3</xdr:col>
      <xdr:colOff>569640</xdr:colOff>
      <xdr:row>14</xdr:row>
      <xdr:rowOff>173400</xdr:rowOff>
    </xdr:to>
    <xdr:sp macro="" textlink="">
      <xdr:nvSpPr>
        <xdr:cNvPr id="4" name="Ellipse 3">
          <a:extLst>
            <a:ext uri="{FF2B5EF4-FFF2-40B4-BE49-F238E27FC236}">
              <a16:creationId xmlns:a16="http://schemas.microsoft.com/office/drawing/2014/main" id="{B957DFAF-BB9A-4384-892E-17CF31A5A9DE}"/>
            </a:ext>
          </a:extLst>
        </xdr:cNvPr>
        <xdr:cNvSpPr>
          <a:spLocks noChangeAspect="1"/>
        </xdr:cNvSpPr>
      </xdr:nvSpPr>
      <xdr:spPr>
        <a:xfrm>
          <a:off x="7208520" y="3398520"/>
          <a:ext cx="66720" cy="66720"/>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531798</xdr:colOff>
      <xdr:row>14</xdr:row>
      <xdr:rowOff>138054</xdr:rowOff>
    </xdr:from>
    <xdr:to>
      <xdr:col>7</xdr:col>
      <xdr:colOff>117438</xdr:colOff>
      <xdr:row>14</xdr:row>
      <xdr:rowOff>138054</xdr:rowOff>
    </xdr:to>
    <xdr:cxnSp macro="">
      <xdr:nvCxnSpPr>
        <xdr:cNvPr id="6" name="Lige pilforbindelse 5">
          <a:extLst>
            <a:ext uri="{FF2B5EF4-FFF2-40B4-BE49-F238E27FC236}">
              <a16:creationId xmlns:a16="http://schemas.microsoft.com/office/drawing/2014/main" id="{8042F8EB-0605-0B67-E119-8421C027D6FA}"/>
            </a:ext>
          </a:extLst>
        </xdr:cNvPr>
        <xdr:cNvCxnSpPr/>
      </xdr:nvCxnSpPr>
      <xdr:spPr>
        <a:xfrm>
          <a:off x="7237398" y="3446030"/>
          <a:ext cx="202404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535101</xdr:colOff>
      <xdr:row>10</xdr:row>
      <xdr:rowOff>17931</xdr:rowOff>
    </xdr:from>
    <xdr:to>
      <xdr:col>4</xdr:col>
      <xdr:colOff>421339</xdr:colOff>
      <xdr:row>14</xdr:row>
      <xdr:rowOff>136737</xdr:rowOff>
    </xdr:to>
    <xdr:cxnSp macro="">
      <xdr:nvCxnSpPr>
        <xdr:cNvPr id="13" name="Lige pilforbindelse 12">
          <a:extLst>
            <a:ext uri="{FF2B5EF4-FFF2-40B4-BE49-F238E27FC236}">
              <a16:creationId xmlns:a16="http://schemas.microsoft.com/office/drawing/2014/main" id="{4EC5A443-9CD4-46B0-A82E-E6216E83FD02}"/>
            </a:ext>
          </a:extLst>
        </xdr:cNvPr>
        <xdr:cNvCxnSpPr/>
      </xdr:nvCxnSpPr>
      <xdr:spPr>
        <a:xfrm flipV="1">
          <a:off x="7240701" y="2590802"/>
          <a:ext cx="495838" cy="8539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132826</xdr:colOff>
      <xdr:row>2</xdr:row>
      <xdr:rowOff>34898</xdr:rowOff>
    </xdr:from>
    <xdr:to>
      <xdr:col>0</xdr:col>
      <xdr:colOff>490966</xdr:colOff>
      <xdr:row>4</xdr:row>
      <xdr:rowOff>27278</xdr:rowOff>
    </xdr:to>
    <xdr:sp macro="" textlink="">
      <xdr:nvSpPr>
        <xdr:cNvPr id="16" name="Ellipse 15">
          <a:extLst>
            <a:ext uri="{FF2B5EF4-FFF2-40B4-BE49-F238E27FC236}">
              <a16:creationId xmlns:a16="http://schemas.microsoft.com/office/drawing/2014/main" id="{ABDAB402-200B-4532-860C-75C9A37C7E9C}"/>
            </a:ext>
          </a:extLst>
        </xdr:cNvPr>
        <xdr:cNvSpPr>
          <a:spLocks noChangeAspect="1"/>
        </xdr:cNvSpPr>
      </xdr:nvSpPr>
      <xdr:spPr>
        <a:xfrm>
          <a:off x="3180826" y="400658"/>
          <a:ext cx="358140" cy="3581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351266</xdr:colOff>
      <xdr:row>13</xdr:row>
      <xdr:rowOff>141578</xdr:rowOff>
    </xdr:from>
    <xdr:to>
      <xdr:col>4</xdr:col>
      <xdr:colOff>99806</xdr:colOff>
      <xdr:row>15</xdr:row>
      <xdr:rowOff>133958</xdr:rowOff>
    </xdr:to>
    <xdr:sp macro="" textlink="">
      <xdr:nvSpPr>
        <xdr:cNvPr id="17" name="Ellipse 16">
          <a:extLst>
            <a:ext uri="{FF2B5EF4-FFF2-40B4-BE49-F238E27FC236}">
              <a16:creationId xmlns:a16="http://schemas.microsoft.com/office/drawing/2014/main" id="{B9AC564B-12BB-410A-91C4-E0D74E8F3348}"/>
            </a:ext>
          </a:extLst>
        </xdr:cNvPr>
        <xdr:cNvSpPr>
          <a:spLocks noChangeAspect="1"/>
        </xdr:cNvSpPr>
      </xdr:nvSpPr>
      <xdr:spPr>
        <a:xfrm>
          <a:off x="5228066" y="2519018"/>
          <a:ext cx="358140" cy="3581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5</xdr:col>
      <xdr:colOff>162007</xdr:colOff>
      <xdr:row>4</xdr:row>
      <xdr:rowOff>15840</xdr:rowOff>
    </xdr:from>
    <xdr:to>
      <xdr:col>5</xdr:col>
      <xdr:colOff>501409</xdr:colOff>
      <xdr:row>5</xdr:row>
      <xdr:rowOff>167737</xdr:rowOff>
    </xdr:to>
    <xdr:sp macro="" textlink="">
      <xdr:nvSpPr>
        <xdr:cNvPr id="18" name="Bue 17">
          <a:extLst>
            <a:ext uri="{FF2B5EF4-FFF2-40B4-BE49-F238E27FC236}">
              <a16:creationId xmlns:a16="http://schemas.microsoft.com/office/drawing/2014/main" id="{810AD241-E2F1-96D3-0295-ECCFEC1EC61C}"/>
            </a:ext>
          </a:extLst>
        </xdr:cNvPr>
        <xdr:cNvSpPr/>
      </xdr:nvSpPr>
      <xdr:spPr>
        <a:xfrm rot="10484268">
          <a:off x="6258007" y="747360"/>
          <a:ext cx="339402" cy="334777"/>
        </a:xfrm>
        <a:prstGeom prst="arc">
          <a:avLst>
            <a:gd name="adj1" fmla="val 13326443"/>
            <a:gd name="adj2" fmla="val 2282937"/>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da-DK" sz="1100"/>
        </a:p>
      </xdr:txBody>
    </xdr:sp>
    <xdr:clientData/>
  </xdr:twoCellAnchor>
  <xdr:twoCellAnchor editAs="oneCell">
    <xdr:from>
      <xdr:col>10</xdr:col>
      <xdr:colOff>0</xdr:colOff>
      <xdr:row>0</xdr:row>
      <xdr:rowOff>0</xdr:rowOff>
    </xdr:from>
    <xdr:to>
      <xdr:col>19</xdr:col>
      <xdr:colOff>362766</xdr:colOff>
      <xdr:row>23</xdr:row>
      <xdr:rowOff>57770</xdr:rowOff>
    </xdr:to>
    <xdr:pic>
      <xdr:nvPicPr>
        <xdr:cNvPr id="5" name="Grafik 4">
          <a:extLst>
            <a:ext uri="{FF2B5EF4-FFF2-40B4-BE49-F238E27FC236}">
              <a16:creationId xmlns:a16="http://schemas.microsoft.com/office/drawing/2014/main" id="{FC43172A-4472-1B69-AF04-20F8FB7E4A99}"/>
            </a:ext>
          </a:extLst>
        </xdr:cNvPr>
        <xdr:cNvPicPr>
          <a:picLocks noChangeAspect="1"/>
        </xdr:cNvPicPr>
      </xdr:nvPicPr>
      <xdr:blipFill>
        <a:blip xmlns:r="http://schemas.openxmlformats.org/officeDocument/2006/relationships" r:embed="rId1"/>
        <a:stretch>
          <a:fillRect/>
        </a:stretch>
      </xdr:blipFill>
      <xdr:spPr>
        <a:xfrm>
          <a:off x="6096000" y="0"/>
          <a:ext cx="5849166" cy="4439270"/>
        </a:xfrm>
        <a:prstGeom prst="rect">
          <a:avLst/>
        </a:prstGeom>
      </xdr:spPr>
    </xdr:pic>
    <xdr:clientData/>
  </xdr:twoCellAnchor>
  <xdr:twoCellAnchor>
    <xdr:from>
      <xdr:col>1</xdr:col>
      <xdr:colOff>132826</xdr:colOff>
      <xdr:row>6</xdr:row>
      <xdr:rowOff>66675</xdr:rowOff>
    </xdr:from>
    <xdr:to>
      <xdr:col>6</xdr:col>
      <xdr:colOff>200025</xdr:colOff>
      <xdr:row>23</xdr:row>
      <xdr:rowOff>12037</xdr:rowOff>
    </xdr:to>
    <xdr:sp macro="" textlink="">
      <xdr:nvSpPr>
        <xdr:cNvPr id="7" name="Ellipse 6">
          <a:extLst>
            <a:ext uri="{FF2B5EF4-FFF2-40B4-BE49-F238E27FC236}">
              <a16:creationId xmlns:a16="http://schemas.microsoft.com/office/drawing/2014/main" id="{90491D21-83B5-46CC-92C9-6981A0E304E6}"/>
            </a:ext>
          </a:extLst>
        </xdr:cNvPr>
        <xdr:cNvSpPr>
          <a:spLocks noChangeAspect="1"/>
        </xdr:cNvSpPr>
      </xdr:nvSpPr>
      <xdr:spPr>
        <a:xfrm>
          <a:off x="742426" y="1209675"/>
          <a:ext cx="3115199" cy="3183862"/>
        </a:xfrm>
        <a:prstGeom prst="ellipse">
          <a:avLst/>
        </a:prstGeom>
        <a:noFill/>
        <a:ln>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4D42E-A664-47EC-9C8A-1146EAD8C69E}">
  <dimension ref="A1:O228"/>
  <sheetViews>
    <sheetView topLeftCell="A213" workbookViewId="0">
      <selection activeCell="A234" sqref="A234"/>
    </sheetView>
  </sheetViews>
  <sheetFormatPr defaultColWidth="11.5546875" defaultRowHeight="14.4" x14ac:dyDescent="0.3"/>
  <cols>
    <col min="1" max="1" width="17.44140625" customWidth="1"/>
    <col min="2" max="2" width="22.5546875" bestFit="1" customWidth="1"/>
    <col min="3" max="3" width="14.109375" customWidth="1"/>
    <col min="4" max="6" width="12.109375" customWidth="1"/>
    <col min="14" max="14" width="22.33203125" bestFit="1" customWidth="1"/>
    <col min="15" max="15" width="16.6640625" bestFit="1" customWidth="1"/>
  </cols>
  <sheetData>
    <row r="1" spans="1:15" x14ac:dyDescent="0.3">
      <c r="A1" s="1"/>
      <c r="K1" s="4" t="s">
        <v>14</v>
      </c>
      <c r="L1" s="4" t="s">
        <v>16</v>
      </c>
      <c r="M1" t="s">
        <v>67</v>
      </c>
      <c r="N1" t="s">
        <v>64</v>
      </c>
      <c r="O1" t="s">
        <v>63</v>
      </c>
    </row>
    <row r="2" spans="1:15" x14ac:dyDescent="0.3">
      <c r="A2" s="1" t="s">
        <v>3</v>
      </c>
      <c r="J2" t="s">
        <v>11</v>
      </c>
      <c r="K2" s="3">
        <v>696342000</v>
      </c>
      <c r="L2" s="3">
        <f>K2*K2*PI()</f>
        <v>1.5233337134996349E+18</v>
      </c>
    </row>
    <row r="3" spans="1:15" x14ac:dyDescent="0.3">
      <c r="A3" s="1" t="s">
        <v>4</v>
      </c>
    </row>
    <row r="4" spans="1:15" x14ac:dyDescent="0.3">
      <c r="A4" s="1" t="s">
        <v>5</v>
      </c>
      <c r="J4" t="s">
        <v>12</v>
      </c>
      <c r="K4" s="3">
        <v>71492000</v>
      </c>
      <c r="L4" s="3">
        <f>K4*K4*PI()</f>
        <v>1.6057013262380642E+16</v>
      </c>
    </row>
    <row r="5" spans="1:15" x14ac:dyDescent="0.3">
      <c r="A5" s="1" t="s">
        <v>6</v>
      </c>
      <c r="J5" t="s">
        <v>13</v>
      </c>
      <c r="K5" s="3">
        <v>6378135</v>
      </c>
      <c r="L5" s="3">
        <f>K5*K5*PI()</f>
        <v>127801893198931.94</v>
      </c>
    </row>
    <row r="6" spans="1:15" x14ac:dyDescent="0.3">
      <c r="A6" s="2" t="s">
        <v>0</v>
      </c>
    </row>
    <row r="7" spans="1:15" x14ac:dyDescent="0.3">
      <c r="A7" s="1" t="s">
        <v>7</v>
      </c>
      <c r="K7">
        <v>0.92</v>
      </c>
      <c r="L7" s="3">
        <f>K7*K7*L2</f>
        <v>1.289349655106091E+18</v>
      </c>
    </row>
    <row r="8" spans="1:15" x14ac:dyDescent="0.3">
      <c r="A8" s="1" t="s">
        <v>8</v>
      </c>
    </row>
    <row r="9" spans="1:15" x14ac:dyDescent="0.3">
      <c r="A9" s="1" t="s">
        <v>9</v>
      </c>
    </row>
    <row r="10" spans="1:15" x14ac:dyDescent="0.3">
      <c r="A10" s="2" t="s">
        <v>1</v>
      </c>
    </row>
    <row r="11" spans="1:15" x14ac:dyDescent="0.3">
      <c r="A11" s="1" t="s">
        <v>10</v>
      </c>
      <c r="K11">
        <v>2.6909999999999998</v>
      </c>
      <c r="L11" s="3">
        <f>K11*K11*L5</f>
        <v>925474981364094.75</v>
      </c>
      <c r="M11" s="5">
        <f>L11/L7*1000000</f>
        <v>717.78433235625619</v>
      </c>
      <c r="N11" s="5">
        <v>859</v>
      </c>
      <c r="O11">
        <v>812</v>
      </c>
    </row>
    <row r="12" spans="1:15" x14ac:dyDescent="0.3">
      <c r="A12" s="2" t="s">
        <v>2</v>
      </c>
    </row>
    <row r="13" spans="1:15" x14ac:dyDescent="0.3">
      <c r="A13" s="1" t="s">
        <v>15</v>
      </c>
      <c r="K13">
        <v>0.98970000000000002</v>
      </c>
      <c r="L13" s="3">
        <f>K13*K13*L4</f>
        <v>1.5727942277712606E+16</v>
      </c>
      <c r="M13" s="5">
        <f>L13/L7*1000000</f>
        <v>12198.353034358604</v>
      </c>
      <c r="N13">
        <v>14270.000000000067</v>
      </c>
      <c r="O13">
        <v>13598</v>
      </c>
    </row>
    <row r="19" spans="1:15" x14ac:dyDescent="0.3">
      <c r="N19">
        <v>98.572999999999993</v>
      </c>
      <c r="O19">
        <v>99.914100000000005</v>
      </c>
    </row>
    <row r="20" spans="1:15" x14ac:dyDescent="0.3">
      <c r="N20">
        <f>100-N19</f>
        <v>1.4270000000000067</v>
      </c>
      <c r="O20">
        <f>100-O19</f>
        <v>8.5899999999995202E-2</v>
      </c>
    </row>
    <row r="21" spans="1:15" x14ac:dyDescent="0.3">
      <c r="N21">
        <f>N20*10000</f>
        <v>14270.000000000067</v>
      </c>
      <c r="O21">
        <f>O20*10000</f>
        <v>858.99999999995202</v>
      </c>
    </row>
    <row r="24" spans="1:15" x14ac:dyDescent="0.3">
      <c r="A24" s="2" t="s">
        <v>1</v>
      </c>
    </row>
    <row r="25" spans="1:15" x14ac:dyDescent="0.3">
      <c r="A25" t="s">
        <v>68</v>
      </c>
      <c r="B25" s="20">
        <v>2.4261400000000002</v>
      </c>
    </row>
    <row r="26" spans="1:15" x14ac:dyDescent="0.3">
      <c r="A26" t="s">
        <v>69</v>
      </c>
      <c r="B26" s="21">
        <v>2459038.4580000001</v>
      </c>
    </row>
    <row r="27" spans="1:15" x14ac:dyDescent="0.3">
      <c r="A27" t="s">
        <v>70</v>
      </c>
      <c r="B27" s="21">
        <v>2458400</v>
      </c>
    </row>
    <row r="28" spans="1:15" x14ac:dyDescent="0.3">
      <c r="A28" t="s">
        <v>71</v>
      </c>
      <c r="B28" s="21">
        <f>B26-B27</f>
        <v>638.45800000010058</v>
      </c>
    </row>
    <row r="29" spans="1:15" x14ac:dyDescent="0.3">
      <c r="A29" t="s">
        <v>72</v>
      </c>
      <c r="B29" s="21">
        <f>B28/B25</f>
        <v>263.15793812397493</v>
      </c>
    </row>
    <row r="30" spans="1:15" x14ac:dyDescent="0.3">
      <c r="A30" t="s">
        <v>73</v>
      </c>
      <c r="B30" s="21">
        <f>B26-B25*ROUNDDOWN(B29,0)</f>
        <v>2458400.3831799999</v>
      </c>
      <c r="C30" t="s">
        <v>74</v>
      </c>
    </row>
    <row r="31" spans="1:15" x14ac:dyDescent="0.3">
      <c r="A31" s="7"/>
      <c r="B31" s="7"/>
      <c r="C31" s="7"/>
      <c r="D31" s="7"/>
      <c r="E31" s="7"/>
      <c r="F31" s="7"/>
      <c r="G31" s="7"/>
      <c r="H31" s="7"/>
      <c r="I31" s="7"/>
      <c r="J31" s="7"/>
      <c r="K31" s="7"/>
      <c r="L31" s="7"/>
      <c r="M31" s="7"/>
      <c r="N31" s="7"/>
    </row>
    <row r="33" spans="1:1" x14ac:dyDescent="0.3">
      <c r="A33" s="18" t="s">
        <v>76</v>
      </c>
    </row>
    <row r="39" spans="1:1" x14ac:dyDescent="0.3">
      <c r="A39" s="18" t="s">
        <v>75</v>
      </c>
    </row>
    <row r="70" spans="1:1" x14ac:dyDescent="0.3">
      <c r="A70" s="18" t="s">
        <v>77</v>
      </c>
    </row>
    <row r="108" spans="1:1" x14ac:dyDescent="0.3">
      <c r="A108" s="18" t="s">
        <v>78</v>
      </c>
    </row>
    <row r="125" spans="1:1" x14ac:dyDescent="0.3">
      <c r="A125" t="s">
        <v>79</v>
      </c>
    </row>
    <row r="126" spans="1:1" x14ac:dyDescent="0.3">
      <c r="A126" t="s">
        <v>80</v>
      </c>
    </row>
    <row r="127" spans="1:1" x14ac:dyDescent="0.3">
      <c r="A127" t="s">
        <v>81</v>
      </c>
    </row>
    <row r="130" spans="1:8" x14ac:dyDescent="0.3">
      <c r="A130" t="s">
        <v>93</v>
      </c>
    </row>
    <row r="131" spans="1:8" x14ac:dyDescent="0.3">
      <c r="A131" s="22" t="s">
        <v>84</v>
      </c>
      <c r="B131" s="16" t="s">
        <v>82</v>
      </c>
      <c r="C131" s="16" t="s">
        <v>83</v>
      </c>
      <c r="D131" t="s">
        <v>89</v>
      </c>
    </row>
    <row r="132" spans="1:8" x14ac:dyDescent="0.3">
      <c r="A132" s="22">
        <v>120</v>
      </c>
      <c r="B132" s="16">
        <v>0.38333299999999998</v>
      </c>
      <c r="C132" s="16">
        <v>0.38272699999999998</v>
      </c>
      <c r="D132" s="23">
        <f t="shared" ref="D132:D138" si="0">($F$132-C132)/$F$132</f>
        <v>7.1279373368152274E-4</v>
      </c>
      <c r="F132">
        <v>0.38300000000000001</v>
      </c>
    </row>
    <row r="133" spans="1:8" x14ac:dyDescent="0.3">
      <c r="A133" s="22">
        <v>60</v>
      </c>
      <c r="B133" s="16">
        <v>0.38263900000000001</v>
      </c>
      <c r="C133" s="16">
        <v>0.38284400000000002</v>
      </c>
      <c r="D133" s="23">
        <f t="shared" si="0"/>
        <v>4.0731070496080802E-4</v>
      </c>
    </row>
    <row r="134" spans="1:8" x14ac:dyDescent="0.3">
      <c r="A134" s="22">
        <v>20</v>
      </c>
      <c r="B134" s="16">
        <v>0.38286999999999999</v>
      </c>
      <c r="C134" s="16">
        <v>0.38292199999999998</v>
      </c>
      <c r="D134" s="23">
        <f t="shared" si="0"/>
        <v>2.0365535248047649E-4</v>
      </c>
    </row>
    <row r="135" spans="1:8" x14ac:dyDescent="0.3">
      <c r="A135" s="22">
        <v>10</v>
      </c>
      <c r="B135" s="16">
        <v>0.38298599999999999</v>
      </c>
      <c r="C135" s="16">
        <v>0.38294099999999998</v>
      </c>
      <c r="D135" s="23">
        <f t="shared" si="0"/>
        <v>1.5404699738911552E-4</v>
      </c>
    </row>
    <row r="136" spans="1:8" x14ac:dyDescent="0.3">
      <c r="A136" s="16">
        <v>5</v>
      </c>
      <c r="B136" s="16">
        <v>0.38292799999999999</v>
      </c>
      <c r="C136" s="16">
        <v>0.38295099999999999</v>
      </c>
      <c r="D136" s="23">
        <f t="shared" si="0"/>
        <v>1.2793733681467688E-4</v>
      </c>
    </row>
    <row r="137" spans="1:8" x14ac:dyDescent="0.3">
      <c r="A137" s="16">
        <v>1</v>
      </c>
      <c r="B137" s="16">
        <v>0.382963</v>
      </c>
      <c r="C137" s="16">
        <v>0.38295899999999999</v>
      </c>
      <c r="D137" s="23">
        <f t="shared" si="0"/>
        <v>1.0704960835512597E-4</v>
      </c>
    </row>
    <row r="138" spans="1:8" x14ac:dyDescent="0.3">
      <c r="A138" s="22">
        <v>0.1</v>
      </c>
      <c r="B138" s="16">
        <v>0.382961</v>
      </c>
      <c r="C138" s="16">
        <v>0.382961</v>
      </c>
      <c r="D138" s="23">
        <f t="shared" si="0"/>
        <v>1.0182767624023824E-4</v>
      </c>
    </row>
    <row r="140" spans="1:8" x14ac:dyDescent="0.3">
      <c r="A140" s="18" t="s">
        <v>85</v>
      </c>
      <c r="B140" t="s">
        <v>86</v>
      </c>
    </row>
    <row r="141" spans="1:8" x14ac:dyDescent="0.3">
      <c r="B141" t="s">
        <v>87</v>
      </c>
    </row>
    <row r="142" spans="1:8" x14ac:dyDescent="0.3">
      <c r="B142" t="s">
        <v>88</v>
      </c>
    </row>
    <row r="143" spans="1:8" x14ac:dyDescent="0.3">
      <c r="B143" t="s">
        <v>90</v>
      </c>
    </row>
    <row r="144" spans="1:8" ht="25.8" x14ac:dyDescent="0.5">
      <c r="B144" t="s">
        <v>91</v>
      </c>
      <c r="H144" s="27" t="s">
        <v>99</v>
      </c>
    </row>
    <row r="145" spans="1:10" x14ac:dyDescent="0.3">
      <c r="B145" t="s">
        <v>92</v>
      </c>
    </row>
    <row r="147" spans="1:10" x14ac:dyDescent="0.3">
      <c r="C147">
        <v>0.38275274869999998</v>
      </c>
      <c r="E147">
        <f>F132-C147</f>
        <v>2.4725130000002871E-4</v>
      </c>
      <c r="F147" s="23">
        <f>E147/F132</f>
        <v>6.455647519582995E-4</v>
      </c>
      <c r="I147">
        <v>2.4261400000000002</v>
      </c>
      <c r="J147" s="23">
        <f>1-I147/A149</f>
        <v>1.46467459193107E-2</v>
      </c>
    </row>
    <row r="149" spans="1:10" x14ac:dyDescent="0.3">
      <c r="A149">
        <v>2.4622032656334301</v>
      </c>
      <c r="B149">
        <f>A149-2.4622</f>
        <v>3.2656334298941658E-6</v>
      </c>
      <c r="C149">
        <v>3.2656334298941658E-6</v>
      </c>
    </row>
    <row r="150" spans="1:10" x14ac:dyDescent="0.3">
      <c r="A150">
        <v>2.4622009289450899</v>
      </c>
      <c r="B150">
        <f t="shared" ref="B150:B207" si="1">A150-2.4622</f>
        <v>9.2894508973984102E-7</v>
      </c>
      <c r="C150">
        <v>9.2894508973984102E-7</v>
      </c>
    </row>
    <row r="151" spans="1:10" x14ac:dyDescent="0.3">
      <c r="A151">
        <v>2.46220108354464</v>
      </c>
      <c r="B151">
        <f t="shared" si="1"/>
        <v>1.0835446397905457E-6</v>
      </c>
      <c r="C151">
        <v>1.0835446397905457E-6</v>
      </c>
    </row>
    <row r="152" spans="1:10" x14ac:dyDescent="0.3">
      <c r="A152">
        <v>2.4622030048631101</v>
      </c>
      <c r="B152">
        <f t="shared" si="1"/>
        <v>3.0048631098900103E-6</v>
      </c>
      <c r="C152">
        <v>3.0048631098900103E-6</v>
      </c>
    </row>
    <row r="153" spans="1:10" x14ac:dyDescent="0.3">
      <c r="A153">
        <v>2.4622054384090002</v>
      </c>
      <c r="B153">
        <f t="shared" si="1"/>
        <v>5.4384090000247909E-6</v>
      </c>
      <c r="C153">
        <v>5.4384090000247909E-6</v>
      </c>
    </row>
    <row r="154" spans="1:10" x14ac:dyDescent="0.3">
      <c r="A154">
        <v>2.4622075147926799</v>
      </c>
      <c r="B154">
        <f t="shared" si="1"/>
        <v>7.514792679685911E-6</v>
      </c>
      <c r="C154">
        <v>7.514792679685911E-6</v>
      </c>
    </row>
    <row r="155" spans="1:10" x14ac:dyDescent="0.3">
      <c r="A155">
        <v>2.4622088158503099</v>
      </c>
      <c r="B155">
        <f t="shared" si="1"/>
        <v>8.8158503097623964E-6</v>
      </c>
      <c r="C155">
        <v>8.8158503097623964E-6</v>
      </c>
    </row>
    <row r="156" spans="1:10" x14ac:dyDescent="0.3">
      <c r="A156">
        <v>2.4622091716155401</v>
      </c>
      <c r="B156">
        <f t="shared" si="1"/>
        <v>9.1716155399268473E-6</v>
      </c>
      <c r="C156">
        <v>9.1716155399268473E-6</v>
      </c>
    </row>
    <row r="157" spans="1:10" x14ac:dyDescent="0.3">
      <c r="A157">
        <v>2.4622085341252302</v>
      </c>
      <c r="B157">
        <f t="shared" si="1"/>
        <v>8.5341252300530357E-6</v>
      </c>
      <c r="C157">
        <v>8.5341252300530357E-6</v>
      </c>
    </row>
    <row r="158" spans="1:10" x14ac:dyDescent="0.3">
      <c r="A158">
        <v>2.4622070016339399</v>
      </c>
      <c r="B158">
        <f t="shared" si="1"/>
        <v>7.0016339397405147E-6</v>
      </c>
      <c r="C158">
        <v>7.0016339397405147E-6</v>
      </c>
    </row>
    <row r="159" spans="1:10" x14ac:dyDescent="0.3">
      <c r="A159">
        <v>2.4622050034813499</v>
      </c>
      <c r="B159">
        <f t="shared" si="1"/>
        <v>5.0034813496857566E-6</v>
      </c>
      <c r="C159">
        <v>5.0034813496857566E-6</v>
      </c>
    </row>
    <row r="160" spans="1:10" x14ac:dyDescent="0.3">
      <c r="A160">
        <v>2.46220349147915</v>
      </c>
      <c r="B160">
        <f t="shared" si="1"/>
        <v>3.4914791497975273E-6</v>
      </c>
      <c r="C160">
        <v>3.4914791497975273E-6</v>
      </c>
    </row>
    <row r="161" spans="1:3" x14ac:dyDescent="0.3">
      <c r="A161">
        <v>2.4622036973014398</v>
      </c>
      <c r="B161">
        <f t="shared" si="1"/>
        <v>3.6973014396757264E-6</v>
      </c>
      <c r="C161">
        <v>3.6973014396757264E-6</v>
      </c>
    </row>
    <row r="162" spans="1:3" x14ac:dyDescent="0.3">
      <c r="A162">
        <v>2.4622059771791101</v>
      </c>
      <c r="B162">
        <f t="shared" si="1"/>
        <v>5.9771791098839344E-6</v>
      </c>
      <c r="C162">
        <v>5.9771791098839344E-6</v>
      </c>
    </row>
    <row r="163" spans="1:3" x14ac:dyDescent="0.3">
      <c r="A163">
        <v>2.4622085532173501</v>
      </c>
      <c r="B163">
        <f t="shared" si="1"/>
        <v>8.5532173499380804E-6</v>
      </c>
      <c r="C163">
        <v>8.5532173499380804E-6</v>
      </c>
    </row>
    <row r="164" spans="1:3" x14ac:dyDescent="0.3">
      <c r="A164">
        <v>2.4622086836025101</v>
      </c>
      <c r="B164">
        <f t="shared" si="1"/>
        <v>8.6836025099401581E-6</v>
      </c>
      <c r="C164">
        <v>8.6836025099401581E-6</v>
      </c>
    </row>
    <row r="165" spans="1:3" x14ac:dyDescent="0.3">
      <c r="A165">
        <v>2.46220601163804</v>
      </c>
      <c r="B165">
        <f t="shared" si="1"/>
        <v>6.0116380398156366E-6</v>
      </c>
      <c r="C165">
        <v>6.0116380398156366E-6</v>
      </c>
    </row>
    <row r="166" spans="1:3" x14ac:dyDescent="0.3">
      <c r="A166">
        <v>2.46220304165035</v>
      </c>
      <c r="B166">
        <f t="shared" si="1"/>
        <v>3.0416503498109648E-6</v>
      </c>
      <c r="C166">
        <v>3.0416503498109648E-6</v>
      </c>
    </row>
    <row r="167" spans="1:3" x14ac:dyDescent="0.3">
      <c r="A167">
        <v>2.4622019943781099</v>
      </c>
      <c r="B167">
        <f t="shared" si="1"/>
        <v>1.9943781097708779E-6</v>
      </c>
      <c r="C167">
        <v>1.9943781097708779E-6</v>
      </c>
    </row>
    <row r="168" spans="1:3" x14ac:dyDescent="0.3">
      <c r="A168">
        <v>2.4622030472382899</v>
      </c>
      <c r="B168">
        <f t="shared" si="1"/>
        <v>3.0472382896995498E-6</v>
      </c>
      <c r="C168">
        <v>3.0472382896995498E-6</v>
      </c>
    </row>
    <row r="169" spans="1:3" x14ac:dyDescent="0.3">
      <c r="A169">
        <v>2.4622051748447098</v>
      </c>
      <c r="B169">
        <f t="shared" si="1"/>
        <v>5.1748447096322536E-6</v>
      </c>
      <c r="C169">
        <v>5.1748447096322536E-6</v>
      </c>
    </row>
    <row r="170" spans="1:3" x14ac:dyDescent="0.3">
      <c r="A170">
        <v>2.4622073252685301</v>
      </c>
      <c r="B170">
        <f t="shared" si="1"/>
        <v>7.3252685299785014E-6</v>
      </c>
      <c r="C170">
        <v>7.3252685299785014E-6</v>
      </c>
    </row>
    <row r="171" spans="1:3" x14ac:dyDescent="0.3">
      <c r="A171">
        <v>2.4622088610194601</v>
      </c>
      <c r="B171">
        <f t="shared" si="1"/>
        <v>8.8610194599603176E-6</v>
      </c>
      <c r="C171">
        <v>8.8610194599603176E-6</v>
      </c>
    </row>
    <row r="172" spans="1:3" x14ac:dyDescent="0.3">
      <c r="A172">
        <v>2.4622094840742599</v>
      </c>
      <c r="B172">
        <f t="shared" si="1"/>
        <v>9.4840742597135375E-6</v>
      </c>
      <c r="C172">
        <v>9.4840742597135375E-6</v>
      </c>
    </row>
    <row r="173" spans="1:3" x14ac:dyDescent="0.3">
      <c r="A173">
        <v>2.4622090752236501</v>
      </c>
      <c r="B173">
        <f t="shared" si="1"/>
        <v>9.0752236499014316E-6</v>
      </c>
      <c r="C173">
        <v>9.0752236499014316E-6</v>
      </c>
    </row>
    <row r="174" spans="1:3" x14ac:dyDescent="0.3">
      <c r="A174">
        <v>2.46220763027668</v>
      </c>
      <c r="B174">
        <f t="shared" si="1"/>
        <v>7.6302766798264088E-6</v>
      </c>
      <c r="C174">
        <v>7.6302766798264088E-6</v>
      </c>
    </row>
    <row r="175" spans="1:3" x14ac:dyDescent="0.3">
      <c r="A175">
        <v>2.4622053760103801</v>
      </c>
      <c r="B175">
        <f t="shared" si="1"/>
        <v>5.3760103799760373E-6</v>
      </c>
      <c r="C175">
        <v>5.3760103799760373E-6</v>
      </c>
    </row>
    <row r="176" spans="1:3" x14ac:dyDescent="0.3">
      <c r="A176">
        <v>2.4622030351310902</v>
      </c>
      <c r="B176">
        <f t="shared" si="1"/>
        <v>3.0351310900122996E-6</v>
      </c>
      <c r="C176">
        <v>3.0351310900122996E-6</v>
      </c>
    </row>
    <row r="177" spans="1:3" x14ac:dyDescent="0.3">
      <c r="A177">
        <v>2.4622019394300798</v>
      </c>
      <c r="B177">
        <f t="shared" si="1"/>
        <v>1.9394300796449215E-6</v>
      </c>
      <c r="C177">
        <v>1.9394300796449215E-6</v>
      </c>
    </row>
    <row r="178" spans="1:3" x14ac:dyDescent="0.3">
      <c r="A178">
        <v>2.4622032619081402</v>
      </c>
      <c r="B178">
        <f t="shared" si="1"/>
        <v>3.2619081400397931E-6</v>
      </c>
      <c r="C178">
        <v>3.2619081400397931E-6</v>
      </c>
    </row>
    <row r="179" spans="1:3" x14ac:dyDescent="0.3">
      <c r="A179">
        <v>2.4622062104754101</v>
      </c>
      <c r="B179">
        <f t="shared" si="1"/>
        <v>6.2104754099401305E-6</v>
      </c>
      <c r="C179">
        <v>6.2104754099401305E-6</v>
      </c>
    </row>
    <row r="180" spans="1:3" x14ac:dyDescent="0.3">
      <c r="A180">
        <v>2.4622077033854999</v>
      </c>
      <c r="B180">
        <f t="shared" si="1"/>
        <v>7.7033854997132778E-6</v>
      </c>
      <c r="C180">
        <v>7.7033854997132778E-6</v>
      </c>
    </row>
    <row r="181" spans="1:3" x14ac:dyDescent="0.3">
      <c r="A181">
        <v>2.4622006979770901</v>
      </c>
      <c r="B181">
        <f t="shared" si="1"/>
        <v>6.9797708990293472E-7</v>
      </c>
      <c r="C181">
        <v>6.9797708990293472E-7</v>
      </c>
    </row>
    <row r="182" spans="1:3" x14ac:dyDescent="0.3">
      <c r="A182">
        <v>2.4622003799304299</v>
      </c>
      <c r="B182">
        <f t="shared" si="1"/>
        <v>3.7993042978357039E-7</v>
      </c>
      <c r="C182">
        <v>3.7993042978357039E-7</v>
      </c>
    </row>
    <row r="183" spans="1:3" x14ac:dyDescent="0.3">
      <c r="A183">
        <v>2.4622015845961802</v>
      </c>
      <c r="B183">
        <f t="shared" si="1"/>
        <v>1.5845961800486918E-6</v>
      </c>
      <c r="C183">
        <v>1.5845961800486918E-6</v>
      </c>
    </row>
    <row r="184" spans="1:3" x14ac:dyDescent="0.3">
      <c r="A184">
        <v>2.4622037010267301</v>
      </c>
      <c r="B184">
        <f t="shared" si="1"/>
        <v>3.7010267299741884E-6</v>
      </c>
      <c r="C184">
        <v>3.7010267299741884E-6</v>
      </c>
    </row>
    <row r="185" spans="1:3" x14ac:dyDescent="0.3">
      <c r="A185">
        <v>2.4622061862610201</v>
      </c>
      <c r="B185">
        <f t="shared" si="1"/>
        <v>6.1862610198915036E-6</v>
      </c>
      <c r="C185">
        <v>6.1862610198915036E-6</v>
      </c>
    </row>
    <row r="186" spans="1:3" x14ac:dyDescent="0.3">
      <c r="A186">
        <v>2.4622085560113098</v>
      </c>
      <c r="B186">
        <f t="shared" si="1"/>
        <v>8.556011309668321E-6</v>
      </c>
      <c r="C186">
        <v>8.556011309668321E-6</v>
      </c>
    </row>
    <row r="187" spans="1:3" x14ac:dyDescent="0.3">
      <c r="A187">
        <v>2.4622102701105102</v>
      </c>
      <c r="B187">
        <f t="shared" si="1"/>
        <v>1.0270110510024466E-5</v>
      </c>
      <c r="C187">
        <v>1.0270110510024466E-5</v>
      </c>
    </row>
    <row r="188" spans="1:3" x14ac:dyDescent="0.3">
      <c r="A188">
        <v>2.4622107218019602</v>
      </c>
      <c r="B188">
        <f t="shared" si="1"/>
        <v>1.0721801960045241E-5</v>
      </c>
      <c r="C188">
        <v>1.0721801960045241E-5</v>
      </c>
    </row>
    <row r="189" spans="1:3" x14ac:dyDescent="0.3">
      <c r="A189">
        <v>2.4622094598598698</v>
      </c>
      <c r="B189">
        <f t="shared" si="1"/>
        <v>9.4598598696649105E-6</v>
      </c>
      <c r="C189">
        <v>9.4598598696649105E-6</v>
      </c>
    </row>
    <row r="190" spans="1:3" x14ac:dyDescent="0.3">
      <c r="A190">
        <v>2.4622067911550398</v>
      </c>
      <c r="B190">
        <f t="shared" si="1"/>
        <v>6.7911550396537734E-6</v>
      </c>
      <c r="C190">
        <v>6.7911550396537734E-6</v>
      </c>
    </row>
    <row r="191" spans="1:3" x14ac:dyDescent="0.3">
      <c r="A191">
        <v>2.4622043166309502</v>
      </c>
      <c r="B191">
        <f t="shared" si="1"/>
        <v>4.3166309500186628E-6</v>
      </c>
      <c r="C191">
        <v>4.3166309500186628E-6</v>
      </c>
    </row>
    <row r="192" spans="1:3" x14ac:dyDescent="0.3">
      <c r="A192">
        <v>2.4622041615657499</v>
      </c>
      <c r="B192">
        <f t="shared" si="1"/>
        <v>4.1615657497828806E-6</v>
      </c>
      <c r="C192">
        <v>4.1615657497828806E-6</v>
      </c>
    </row>
    <row r="193" spans="1:3" x14ac:dyDescent="0.3">
      <c r="A193">
        <v>2.4622065005823899</v>
      </c>
      <c r="B193">
        <f t="shared" si="1"/>
        <v>6.500582389712406E-6</v>
      </c>
      <c r="C193">
        <v>6.500582389712406E-6</v>
      </c>
    </row>
    <row r="194" spans="1:3" x14ac:dyDescent="0.3">
      <c r="A194">
        <v>2.4622085914015699</v>
      </c>
      <c r="B194">
        <f t="shared" si="1"/>
        <v>8.5914015697241553E-6</v>
      </c>
      <c r="C194">
        <v>8.5914015697241553E-6</v>
      </c>
    </row>
    <row r="195" spans="1:3" x14ac:dyDescent="0.3">
      <c r="A195">
        <v>2.4622079203836602</v>
      </c>
      <c r="B195">
        <f t="shared" si="1"/>
        <v>7.9203836600427735E-6</v>
      </c>
      <c r="C195">
        <v>7.9203836600427735E-6</v>
      </c>
    </row>
    <row r="196" spans="1:3" x14ac:dyDescent="0.3">
      <c r="A196">
        <v>2.46220511011779</v>
      </c>
      <c r="B196">
        <f t="shared" si="1"/>
        <v>5.1101177898082994E-6</v>
      </c>
      <c r="C196">
        <v>5.1101177898082994E-6</v>
      </c>
    </row>
    <row r="197" spans="1:3" x14ac:dyDescent="0.3">
      <c r="A197">
        <v>2.4622024521231598</v>
      </c>
      <c r="B197">
        <f t="shared" si="1"/>
        <v>2.4521231596352777E-6</v>
      </c>
      <c r="C197">
        <v>2.4521231596352777E-6</v>
      </c>
    </row>
    <row r="198" spans="1:3" x14ac:dyDescent="0.3">
      <c r="A198">
        <v>2.4622013494372301</v>
      </c>
      <c r="B198">
        <f t="shared" si="1"/>
        <v>1.3494372299582835E-6</v>
      </c>
      <c r="C198">
        <v>1.3494372299582835E-6</v>
      </c>
    </row>
    <row r="199" spans="1:3" x14ac:dyDescent="0.3">
      <c r="A199">
        <v>2.4622018830850698</v>
      </c>
      <c r="B199">
        <f t="shared" si="1"/>
        <v>1.8830850696538448E-6</v>
      </c>
      <c r="C199">
        <v>1.8830850696538448E-6</v>
      </c>
    </row>
    <row r="200" spans="1:3" x14ac:dyDescent="0.3">
      <c r="A200">
        <v>2.4622035394422701</v>
      </c>
      <c r="B200">
        <f t="shared" si="1"/>
        <v>3.539442269939741E-6</v>
      </c>
      <c r="C200">
        <v>3.539442269939741E-6</v>
      </c>
    </row>
    <row r="201" spans="1:3" x14ac:dyDescent="0.3">
      <c r="A201">
        <v>2.4622057545930098</v>
      </c>
      <c r="B201">
        <f t="shared" si="1"/>
        <v>5.7545930096658537E-6</v>
      </c>
      <c r="C201">
        <v>5.7545930096658537E-6</v>
      </c>
    </row>
    <row r="202" spans="1:3" x14ac:dyDescent="0.3">
      <c r="A202">
        <v>2.4622080475091899</v>
      </c>
      <c r="B202">
        <f t="shared" si="1"/>
        <v>8.0475091897014295E-6</v>
      </c>
      <c r="C202">
        <v>8.0475091897014295E-6</v>
      </c>
    </row>
    <row r="203" spans="1:3" x14ac:dyDescent="0.3">
      <c r="A203">
        <v>2.4622099478728998</v>
      </c>
      <c r="B203">
        <f t="shared" si="1"/>
        <v>9.9478728996515997E-6</v>
      </c>
      <c r="C203">
        <v>9.9478728996515997E-6</v>
      </c>
    </row>
    <row r="204" spans="1:3" x14ac:dyDescent="0.3">
      <c r="A204">
        <v>2.46221088152378</v>
      </c>
      <c r="B204">
        <f t="shared" si="1"/>
        <v>1.0881523779815439E-5</v>
      </c>
      <c r="C204">
        <v>1.0881523779815439E-5</v>
      </c>
    </row>
    <row r="205" spans="1:3" x14ac:dyDescent="0.3">
      <c r="A205">
        <v>2.4622102174907901</v>
      </c>
      <c r="B205">
        <f t="shared" si="1"/>
        <v>1.0217490789887762E-5</v>
      </c>
      <c r="C205">
        <v>1.0217490789887762E-5</v>
      </c>
    </row>
    <row r="206" spans="1:3" x14ac:dyDescent="0.3">
      <c r="A206">
        <v>2.4622077047824802</v>
      </c>
      <c r="B206">
        <f t="shared" si="1"/>
        <v>7.7047824800224873E-6</v>
      </c>
      <c r="C206">
        <v>7.7047824800224873E-6</v>
      </c>
    </row>
    <row r="207" spans="1:3" x14ac:dyDescent="0.3">
      <c r="A207">
        <v>2.4622042970731801</v>
      </c>
      <c r="B207">
        <f t="shared" si="1"/>
        <v>4.2970731799485407E-6</v>
      </c>
      <c r="C207">
        <v>4.2970731799485407E-6</v>
      </c>
    </row>
    <row r="208" spans="1:3" x14ac:dyDescent="0.3">
      <c r="A208" s="16" t="s">
        <v>94</v>
      </c>
      <c r="B208" s="24">
        <f>AVERAGE($B$149:$B$207)</f>
        <v>5.7688469806863088E-6</v>
      </c>
    </row>
    <row r="209" spans="1:3" x14ac:dyDescent="0.3">
      <c r="A209" s="16" t="s">
        <v>95</v>
      </c>
      <c r="B209" s="24">
        <f>MAX($B$149:$B$207)</f>
        <v>1.0881523779815439E-5</v>
      </c>
    </row>
    <row r="210" spans="1:3" x14ac:dyDescent="0.3">
      <c r="A210" s="16" t="s">
        <v>82</v>
      </c>
      <c r="B210" s="24">
        <f>MIN($B$149:$B$207)</f>
        <v>3.7993042978357039E-7</v>
      </c>
    </row>
    <row r="211" spans="1:3" x14ac:dyDescent="0.3">
      <c r="A211" s="16" t="s">
        <v>96</v>
      </c>
      <c r="B211" s="24">
        <f>B209-B208</f>
        <v>5.1126767991291297E-6</v>
      </c>
      <c r="C211" s="23">
        <f>B211/A207</f>
        <v>2.076463275288149E-6</v>
      </c>
    </row>
    <row r="212" spans="1:3" x14ac:dyDescent="0.3">
      <c r="A212" s="16" t="s">
        <v>97</v>
      </c>
      <c r="B212" s="24">
        <f>B211-B210</f>
        <v>4.7327463693455594E-6</v>
      </c>
    </row>
    <row r="216" spans="1:3" x14ac:dyDescent="0.3">
      <c r="A216" s="25" t="s">
        <v>98</v>
      </c>
      <c r="B216" s="25"/>
    </row>
    <row r="217" spans="1:3" x14ac:dyDescent="0.3">
      <c r="A217">
        <v>2458401.40555555</v>
      </c>
    </row>
    <row r="218" spans="1:3" x14ac:dyDescent="0.3">
      <c r="A218">
        <v>2458484.0277777701</v>
      </c>
      <c r="B218" s="26">
        <f>A218-A217</f>
        <v>82.622222220059484</v>
      </c>
    </row>
    <row r="219" spans="1:3" x14ac:dyDescent="0.3">
      <c r="A219">
        <v>2458566.74027777</v>
      </c>
      <c r="B219" s="26">
        <f t="shared" ref="B219:B228" si="2">A219-A218</f>
        <v>82.712499999906868</v>
      </c>
    </row>
    <row r="220" spans="1:3" x14ac:dyDescent="0.3">
      <c r="A220">
        <v>2458649.6722222199</v>
      </c>
      <c r="B220" s="26">
        <f t="shared" si="2"/>
        <v>82.931944449897856</v>
      </c>
    </row>
    <row r="221" spans="1:3" x14ac:dyDescent="0.3">
      <c r="A221">
        <v>2458732.86527777</v>
      </c>
      <c r="B221" s="26">
        <f t="shared" si="2"/>
        <v>83.193055550102144</v>
      </c>
    </row>
    <row r="222" spans="1:3" x14ac:dyDescent="0.3">
      <c r="A222">
        <v>2458816.26944444</v>
      </c>
      <c r="B222" s="26">
        <f t="shared" si="2"/>
        <v>83.404166670050472</v>
      </c>
    </row>
    <row r="223" spans="1:3" x14ac:dyDescent="0.3">
      <c r="A223">
        <v>2458899.7777777701</v>
      </c>
      <c r="B223" s="26">
        <f t="shared" si="2"/>
        <v>83.50833333004266</v>
      </c>
    </row>
    <row r="224" spans="1:3" x14ac:dyDescent="0.3">
      <c r="A224">
        <v>2458983.2888888801</v>
      </c>
      <c r="B224" s="26">
        <f t="shared" si="2"/>
        <v>83.511111109983176</v>
      </c>
    </row>
    <row r="225" spans="1:2" x14ac:dyDescent="0.3">
      <c r="A225">
        <v>2459066.7236111099</v>
      </c>
      <c r="B225" s="26">
        <f t="shared" si="2"/>
        <v>83.434722229838371</v>
      </c>
    </row>
    <row r="226" spans="1:2" x14ac:dyDescent="0.3">
      <c r="A226">
        <v>2459150.02222222</v>
      </c>
      <c r="B226" s="26">
        <f t="shared" si="2"/>
        <v>83.298611110076308</v>
      </c>
    </row>
    <row r="227" spans="1:2" x14ac:dyDescent="0.3">
      <c r="A227">
        <v>2459233.1486111102</v>
      </c>
      <c r="B227" s="26">
        <f t="shared" si="2"/>
        <v>83.126388890203089</v>
      </c>
    </row>
    <row r="228" spans="1:2" x14ac:dyDescent="0.3">
      <c r="A228">
        <v>2459316.0888888799</v>
      </c>
      <c r="B228" s="26">
        <f t="shared" si="2"/>
        <v>82.940277769695967</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EEAD8-1435-4033-9511-E3E1B196AAA2}">
  <dimension ref="A1:Q234"/>
  <sheetViews>
    <sheetView tabSelected="1" topLeftCell="A210" workbookViewId="0">
      <selection activeCell="Q236" sqref="Q236"/>
    </sheetView>
  </sheetViews>
  <sheetFormatPr defaultColWidth="11.5546875" defaultRowHeight="14.4" x14ac:dyDescent="0.3"/>
  <cols>
    <col min="1" max="1" width="16.109375" bestFit="1" customWidth="1"/>
    <col min="2" max="2" width="13.109375" bestFit="1" customWidth="1"/>
  </cols>
  <sheetData>
    <row r="1" spans="1:3" x14ac:dyDescent="0.3">
      <c r="A1" t="s">
        <v>100</v>
      </c>
      <c r="B1" t="s">
        <v>101</v>
      </c>
      <c r="C1" t="s">
        <v>102</v>
      </c>
    </row>
    <row r="2" spans="1:3" x14ac:dyDescent="0.3">
      <c r="A2">
        <v>2458401.40509259</v>
      </c>
      <c r="B2">
        <v>0.43659568518123498</v>
      </c>
    </row>
    <row r="3" spans="1:3" x14ac:dyDescent="0.3">
      <c r="A3">
        <v>2458484.0277777701</v>
      </c>
      <c r="B3">
        <v>0.45424996553354902</v>
      </c>
      <c r="C3">
        <f>A3-A2</f>
        <v>82.622685180045664</v>
      </c>
    </row>
    <row r="4" spans="1:3" x14ac:dyDescent="0.3">
      <c r="A4">
        <v>2458566.7407407402</v>
      </c>
      <c r="B4">
        <v>0.477755594582495</v>
      </c>
      <c r="C4">
        <f t="shared" ref="C4:C38" si="0">A4-A3</f>
        <v>82.712962970137596</v>
      </c>
    </row>
    <row r="5" spans="1:3" x14ac:dyDescent="0.3">
      <c r="A5">
        <v>2458649.6712962901</v>
      </c>
      <c r="B5">
        <v>0.50163465076511005</v>
      </c>
      <c r="C5">
        <f t="shared" si="0"/>
        <v>82.93055554991588</v>
      </c>
    </row>
    <row r="6" spans="1:3" x14ac:dyDescent="0.3">
      <c r="A6">
        <v>2458732.8657407402</v>
      </c>
      <c r="B6">
        <v>0.51754991263890304</v>
      </c>
      <c r="C6">
        <f t="shared" si="0"/>
        <v>83.19444445008412</v>
      </c>
    </row>
    <row r="7" spans="1:3" x14ac:dyDescent="0.3">
      <c r="A7">
        <v>2458816.2685185098</v>
      </c>
      <c r="B7">
        <v>0.52175763375461903</v>
      </c>
      <c r="C7">
        <f t="shared" si="0"/>
        <v>83.402777769602835</v>
      </c>
    </row>
    <row r="8" spans="1:3" x14ac:dyDescent="0.3">
      <c r="A8">
        <v>2458899.7777777701</v>
      </c>
      <c r="B8">
        <v>0.51812108121441403</v>
      </c>
      <c r="C8">
        <f t="shared" si="0"/>
        <v>83.509259260259569</v>
      </c>
    </row>
    <row r="9" spans="1:3" x14ac:dyDescent="0.3">
      <c r="A9">
        <v>2458983.29166666</v>
      </c>
      <c r="B9">
        <v>0.51341353615017904</v>
      </c>
      <c r="C9">
        <f t="shared" si="0"/>
        <v>83.513888889923692</v>
      </c>
    </row>
    <row r="10" spans="1:3" x14ac:dyDescent="0.3">
      <c r="A10">
        <v>2459066.7268518498</v>
      </c>
      <c r="B10">
        <v>0.51338950942484796</v>
      </c>
      <c r="C10">
        <f t="shared" si="0"/>
        <v>83.435185189824551</v>
      </c>
    </row>
    <row r="11" spans="1:3" x14ac:dyDescent="0.3">
      <c r="A11">
        <v>2459150.0277777701</v>
      </c>
      <c r="B11">
        <v>0.52106483078074495</v>
      </c>
      <c r="C11">
        <f t="shared" si="0"/>
        <v>83.300925920251757</v>
      </c>
    </row>
    <row r="12" spans="1:3" x14ac:dyDescent="0.3">
      <c r="A12">
        <v>2459233.1574074002</v>
      </c>
      <c r="B12">
        <v>0.53616812999583796</v>
      </c>
      <c r="C12">
        <f t="shared" si="0"/>
        <v>83.129629630129784</v>
      </c>
    </row>
    <row r="13" spans="1:3" x14ac:dyDescent="0.3">
      <c r="A13">
        <v>2459316.0995370299</v>
      </c>
      <c r="B13">
        <v>0.55706488900031703</v>
      </c>
      <c r="C13">
        <f t="shared" si="0"/>
        <v>82.942129629664123</v>
      </c>
    </row>
    <row r="14" spans="1:3" x14ac:dyDescent="0.3">
      <c r="A14">
        <v>2459398.8773148102</v>
      </c>
      <c r="B14">
        <v>0.58129924857330495</v>
      </c>
      <c r="C14">
        <f t="shared" si="0"/>
        <v>82.777777780313045</v>
      </c>
    </row>
    <row r="15" spans="1:3" x14ac:dyDescent="0.3">
      <c r="A15">
        <v>2459481.5509259198</v>
      </c>
      <c r="B15">
        <v>0.60660523882450201</v>
      </c>
      <c r="C15">
        <f t="shared" si="0"/>
        <v>82.673611109610647</v>
      </c>
    </row>
    <row r="16" spans="1:3" x14ac:dyDescent="0.3">
      <c r="A16">
        <v>2459564.2152777701</v>
      </c>
      <c r="B16">
        <v>0.63120045187991902</v>
      </c>
      <c r="C16">
        <f t="shared" si="0"/>
        <v>82.664351850282401</v>
      </c>
    </row>
    <row r="17" spans="1:3" x14ac:dyDescent="0.3">
      <c r="A17">
        <v>2459646.9745370299</v>
      </c>
      <c r="B17">
        <v>0.65301923479652901</v>
      </c>
      <c r="C17">
        <f t="shared" si="0"/>
        <v>82.759259259793907</v>
      </c>
    </row>
    <row r="18" spans="1:3" x14ac:dyDescent="0.3">
      <c r="A18">
        <v>2459729.93518518</v>
      </c>
      <c r="B18">
        <v>0.66952600455969702</v>
      </c>
      <c r="C18">
        <f t="shared" si="0"/>
        <v>82.96064815018326</v>
      </c>
    </row>
    <row r="19" spans="1:3" x14ac:dyDescent="0.3">
      <c r="A19">
        <v>2459813.1712962901</v>
      </c>
      <c r="B19">
        <v>0.67879165548237197</v>
      </c>
      <c r="C19">
        <f t="shared" si="0"/>
        <v>83.236111110076308</v>
      </c>
    </row>
    <row r="20" spans="1:3" x14ac:dyDescent="0.3">
      <c r="A20">
        <v>2459896.6689814799</v>
      </c>
      <c r="B20">
        <v>0.68607558266753799</v>
      </c>
      <c r="C20">
        <f t="shared" si="0"/>
        <v>83.497685189824551</v>
      </c>
    </row>
    <row r="21" spans="1:3" x14ac:dyDescent="0.3">
      <c r="A21">
        <v>2459980.2893518498</v>
      </c>
      <c r="B21">
        <v>0.69967970717342298</v>
      </c>
      <c r="C21">
        <f t="shared" si="0"/>
        <v>83.620370369870216</v>
      </c>
    </row>
    <row r="22" spans="1:3" x14ac:dyDescent="0.3">
      <c r="A22">
        <v>2460063.8495370299</v>
      </c>
      <c r="B22">
        <v>0.71323476060920699</v>
      </c>
      <c r="C22">
        <f t="shared" si="0"/>
        <v>83.560185180045664</v>
      </c>
    </row>
    <row r="23" spans="1:3" x14ac:dyDescent="0.3">
      <c r="A23">
        <v>2460147.21759259</v>
      </c>
      <c r="B23">
        <v>0.72173326554115702</v>
      </c>
      <c r="C23">
        <f t="shared" si="0"/>
        <v>83.368055560160428</v>
      </c>
    </row>
    <row r="24" spans="1:3" x14ac:dyDescent="0.3">
      <c r="A24">
        <v>2460230.3333333302</v>
      </c>
      <c r="B24">
        <v>0.72463452168676601</v>
      </c>
      <c r="C24">
        <f t="shared" si="0"/>
        <v>83.115740740206093</v>
      </c>
    </row>
    <row r="25" spans="1:3" x14ac:dyDescent="0.3">
      <c r="A25">
        <v>2460313.2083333302</v>
      </c>
      <c r="B25">
        <v>0.72455157175806095</v>
      </c>
      <c r="C25">
        <f t="shared" si="0"/>
        <v>82.875</v>
      </c>
    </row>
    <row r="26" spans="1:3" x14ac:dyDescent="0.3">
      <c r="A26">
        <v>2460395.9004629599</v>
      </c>
      <c r="B26">
        <v>0.72430348625964802</v>
      </c>
      <c r="C26">
        <f t="shared" si="0"/>
        <v>82.692129629664123</v>
      </c>
    </row>
    <row r="27" spans="1:3" x14ac:dyDescent="0.3">
      <c r="A27">
        <v>2460478.4953703699</v>
      </c>
      <c r="B27">
        <v>0.72559259523284703</v>
      </c>
      <c r="C27">
        <f t="shared" si="0"/>
        <v>82.594907409977168</v>
      </c>
    </row>
    <row r="28" spans="1:3" x14ac:dyDescent="0.3">
      <c r="A28">
        <v>2460561.0763888801</v>
      </c>
      <c r="B28">
        <v>0.72929932978108003</v>
      </c>
      <c r="C28">
        <f t="shared" si="0"/>
        <v>82.581018510274589</v>
      </c>
    </row>
    <row r="29" spans="1:3" x14ac:dyDescent="0.3">
      <c r="A29">
        <v>2460643.7384259198</v>
      </c>
      <c r="B29">
        <v>0.736240430640002</v>
      </c>
      <c r="C29">
        <f t="shared" si="0"/>
        <v>82.662037039641291</v>
      </c>
    </row>
    <row r="30" spans="1:3" x14ac:dyDescent="0.3">
      <c r="A30">
        <v>2460726.56018518</v>
      </c>
      <c r="B30">
        <v>0.74739268624307897</v>
      </c>
      <c r="C30">
        <f t="shared" si="0"/>
        <v>82.821759260259569</v>
      </c>
    </row>
    <row r="31" spans="1:3" x14ac:dyDescent="0.3">
      <c r="A31">
        <v>2460809.6018518498</v>
      </c>
      <c r="B31">
        <v>0.763889899227845</v>
      </c>
      <c r="C31">
        <f t="shared" si="0"/>
        <v>83.041666669771075</v>
      </c>
    </row>
    <row r="32" spans="1:3" x14ac:dyDescent="0.3">
      <c r="A32">
        <v>2460892.8819444398</v>
      </c>
      <c r="B32">
        <v>0.78593473835060801</v>
      </c>
      <c r="C32">
        <f t="shared" si="0"/>
        <v>83.280092590022832</v>
      </c>
    </row>
    <row r="33" spans="1:17" x14ac:dyDescent="0.3">
      <c r="A33">
        <v>2460976.3680555499</v>
      </c>
      <c r="B33">
        <v>0.81138090220185299</v>
      </c>
      <c r="C33">
        <f t="shared" si="0"/>
        <v>83.486111110076308</v>
      </c>
    </row>
    <row r="34" spans="1:17" x14ac:dyDescent="0.3">
      <c r="A34">
        <v>2461059.9652777701</v>
      </c>
      <c r="B34">
        <v>0.83534756619893302</v>
      </c>
      <c r="C34">
        <f t="shared" si="0"/>
        <v>83.597222220152617</v>
      </c>
    </row>
    <row r="35" spans="1:17" x14ac:dyDescent="0.3">
      <c r="A35">
        <v>2461143.54166666</v>
      </c>
      <c r="B35">
        <v>0.85217419882479295</v>
      </c>
      <c r="C35">
        <f t="shared" si="0"/>
        <v>83.576388889923692</v>
      </c>
    </row>
    <row r="36" spans="1:17" x14ac:dyDescent="0.3">
      <c r="A36">
        <v>2461226.9444444398</v>
      </c>
      <c r="B36">
        <v>0.86072078158769305</v>
      </c>
      <c r="C36">
        <f t="shared" si="0"/>
        <v>83.402777779847383</v>
      </c>
    </row>
    <row r="37" spans="1:17" x14ac:dyDescent="0.3">
      <c r="A37">
        <v>2461310.07407407</v>
      </c>
      <c r="B37">
        <v>0.87012547038594801</v>
      </c>
      <c r="C37">
        <f t="shared" si="0"/>
        <v>83.129629630129784</v>
      </c>
    </row>
    <row r="38" spans="1:17" x14ac:dyDescent="0.3">
      <c r="A38">
        <v>2461392.9212962901</v>
      </c>
      <c r="B38">
        <v>0.88954683552895697</v>
      </c>
      <c r="C38">
        <f t="shared" si="0"/>
        <v>82.847222220152617</v>
      </c>
    </row>
    <row r="39" spans="1:17" x14ac:dyDescent="0.3">
      <c r="M39" s="33" t="s">
        <v>118</v>
      </c>
    </row>
    <row r="40" spans="1:17" x14ac:dyDescent="0.3">
      <c r="A40" t="s">
        <v>117</v>
      </c>
      <c r="B40" s="28">
        <f>B41/365.25</f>
        <v>12.675235125611581</v>
      </c>
      <c r="L40" s="30"/>
      <c r="M40" s="28">
        <f>M41/365.25</f>
        <v>126.75235125611582</v>
      </c>
      <c r="N40" s="28">
        <f>N41/365.25</f>
        <v>12.675235125611581</v>
      </c>
    </row>
    <row r="41" spans="1:17" x14ac:dyDescent="0.3">
      <c r="A41" t="s">
        <v>116</v>
      </c>
      <c r="B41" s="28">
        <f>B43*B45/(60*60*24)</f>
        <v>4629.6296296296296</v>
      </c>
      <c r="L41" s="30"/>
      <c r="M41" s="28">
        <f>M43*M45/(60*60*24)</f>
        <v>46296.296296296299</v>
      </c>
      <c r="N41" s="28">
        <f>N43*N45/(60*60*24)</f>
        <v>4629.6296296296296</v>
      </c>
    </row>
    <row r="42" spans="1:17" x14ac:dyDescent="0.3">
      <c r="A42" t="s">
        <v>103</v>
      </c>
      <c r="B42" s="29">
        <v>100</v>
      </c>
      <c r="C42" s="16"/>
      <c r="D42" s="16"/>
      <c r="E42" s="16"/>
      <c r="F42" s="16"/>
      <c r="G42" s="16"/>
      <c r="H42" s="16"/>
      <c r="I42" s="16"/>
      <c r="J42" s="16"/>
      <c r="K42" s="16"/>
      <c r="L42" s="31"/>
      <c r="M42" s="29">
        <v>100</v>
      </c>
      <c r="N42" s="29">
        <v>100</v>
      </c>
      <c r="O42" s="16"/>
      <c r="P42" s="16"/>
      <c r="Q42" s="16"/>
    </row>
    <row r="43" spans="1:17" x14ac:dyDescent="0.3">
      <c r="A43" t="s">
        <v>84</v>
      </c>
      <c r="B43" s="29">
        <v>200</v>
      </c>
      <c r="C43" s="16"/>
      <c r="D43" s="16"/>
      <c r="E43" s="16"/>
      <c r="F43" s="16"/>
      <c r="G43" s="16"/>
      <c r="H43" s="16"/>
      <c r="I43" s="16"/>
      <c r="J43" s="16"/>
      <c r="K43" s="16"/>
      <c r="L43" s="31"/>
      <c r="M43" s="29">
        <v>200</v>
      </c>
      <c r="N43" s="29">
        <v>200</v>
      </c>
      <c r="O43" s="16"/>
      <c r="P43" s="16"/>
      <c r="Q43" s="16"/>
    </row>
    <row r="44" spans="1:17" x14ac:dyDescent="0.3">
      <c r="A44" t="s">
        <v>104</v>
      </c>
      <c r="B44" s="29">
        <v>20000</v>
      </c>
      <c r="C44" s="16"/>
      <c r="D44" s="16"/>
      <c r="E44" s="16"/>
      <c r="F44" s="16"/>
      <c r="G44" s="16"/>
      <c r="H44" s="16"/>
      <c r="I44" s="16"/>
      <c r="J44" s="16"/>
      <c r="K44" s="16"/>
      <c r="L44" s="31"/>
      <c r="M44" s="29">
        <v>200000</v>
      </c>
      <c r="N44" s="29">
        <v>20000</v>
      </c>
      <c r="O44" s="16"/>
      <c r="P44" s="16"/>
      <c r="Q44" s="16"/>
    </row>
    <row r="45" spans="1:17" x14ac:dyDescent="0.3">
      <c r="A45" t="s">
        <v>105</v>
      </c>
      <c r="B45" s="29">
        <f>B42*B44</f>
        <v>2000000</v>
      </c>
      <c r="C45" s="16"/>
      <c r="D45" s="16"/>
      <c r="E45" s="16"/>
      <c r="F45" s="16"/>
      <c r="G45" s="16"/>
      <c r="H45" s="16"/>
      <c r="I45" s="16"/>
      <c r="J45" s="16"/>
      <c r="K45" s="16"/>
      <c r="L45" s="31"/>
      <c r="M45" s="29">
        <f>M42*M44</f>
        <v>20000000</v>
      </c>
      <c r="N45" s="29">
        <f>N42*N44</f>
        <v>2000000</v>
      </c>
      <c r="O45" s="16"/>
      <c r="P45" s="16"/>
      <c r="Q45" s="16"/>
    </row>
    <row r="46" spans="1:17" x14ac:dyDescent="0.3">
      <c r="A46" t="s">
        <v>107</v>
      </c>
      <c r="B46" s="16" t="s">
        <v>108</v>
      </c>
      <c r="C46" s="16"/>
      <c r="D46" s="16"/>
      <c r="E46" s="16"/>
      <c r="F46" s="16"/>
      <c r="G46" s="16"/>
      <c r="H46" s="16"/>
      <c r="I46" s="16"/>
      <c r="J46" s="16"/>
      <c r="K46" s="16"/>
      <c r="L46" s="31"/>
      <c r="M46" s="16" t="s">
        <v>108</v>
      </c>
      <c r="N46" s="16" t="s">
        <v>108</v>
      </c>
      <c r="O46" s="16"/>
      <c r="P46" s="16"/>
      <c r="Q46" s="16"/>
    </row>
    <row r="47" spans="1:17" x14ac:dyDescent="0.3">
      <c r="A47" t="s">
        <v>106</v>
      </c>
      <c r="B47" s="16">
        <v>84.74</v>
      </c>
      <c r="C47" s="16">
        <v>88</v>
      </c>
      <c r="D47" s="16">
        <v>89.69</v>
      </c>
      <c r="E47" s="16">
        <v>90</v>
      </c>
      <c r="F47" s="16">
        <v>90.7</v>
      </c>
      <c r="G47" s="16" t="s">
        <v>112</v>
      </c>
      <c r="H47" s="16">
        <v>91</v>
      </c>
      <c r="I47">
        <v>91.2</v>
      </c>
      <c r="J47" s="16">
        <v>91.4</v>
      </c>
      <c r="K47" s="32">
        <v>91.5</v>
      </c>
      <c r="L47" s="31">
        <v>93</v>
      </c>
      <c r="M47" s="32">
        <v>91.5</v>
      </c>
      <c r="N47" s="16">
        <v>84.74</v>
      </c>
      <c r="O47" s="16"/>
      <c r="P47" s="16"/>
      <c r="Q47" s="16"/>
    </row>
    <row r="48" spans="1:17" x14ac:dyDescent="0.3">
      <c r="A48" t="s">
        <v>109</v>
      </c>
      <c r="B48" s="16">
        <v>0.43659999999999999</v>
      </c>
      <c r="C48" s="16">
        <v>0.43630000000000002</v>
      </c>
      <c r="D48" s="16">
        <v>0.43619999999999998</v>
      </c>
      <c r="E48" s="16">
        <v>0.43609999999999999</v>
      </c>
      <c r="F48" s="16">
        <v>0.43609999999999999</v>
      </c>
      <c r="G48" s="16">
        <v>0.43609999999999999</v>
      </c>
      <c r="H48" s="16">
        <v>0.43609999999999999</v>
      </c>
      <c r="I48" s="16">
        <v>0.436</v>
      </c>
      <c r="J48" s="16">
        <v>0.436</v>
      </c>
      <c r="K48" s="16">
        <v>0.436</v>
      </c>
      <c r="L48" s="31">
        <v>0.43590000000000001</v>
      </c>
      <c r="M48" s="16">
        <v>0.436</v>
      </c>
      <c r="N48" s="16"/>
      <c r="O48" s="16"/>
      <c r="P48" s="16"/>
      <c r="Q48" s="16"/>
    </row>
    <row r="49" spans="1:17" x14ac:dyDescent="0.3">
      <c r="A49" t="s">
        <v>115</v>
      </c>
      <c r="B49" s="16"/>
      <c r="C49" s="16"/>
      <c r="D49" s="16"/>
      <c r="E49" s="16"/>
      <c r="F49" s="16"/>
      <c r="G49" s="16">
        <v>0.52500000000000002</v>
      </c>
      <c r="H49" s="16"/>
      <c r="I49">
        <v>0.51</v>
      </c>
      <c r="J49">
        <v>0.50770000000000004</v>
      </c>
      <c r="K49" s="16">
        <v>0.50280000000000002</v>
      </c>
      <c r="L49" s="31"/>
      <c r="N49" s="16"/>
      <c r="O49" s="16"/>
      <c r="P49" s="16"/>
      <c r="Q49" s="16"/>
    </row>
    <row r="50" spans="1:17" x14ac:dyDescent="0.3">
      <c r="A50" t="s">
        <v>110</v>
      </c>
      <c r="B50" s="16" t="s">
        <v>111</v>
      </c>
      <c r="C50" s="16" t="s">
        <v>111</v>
      </c>
      <c r="D50" s="16">
        <v>0.66</v>
      </c>
      <c r="E50" s="16">
        <v>0.56000000000000005</v>
      </c>
      <c r="F50" s="16">
        <v>0.49</v>
      </c>
      <c r="G50" s="16">
        <v>0.4597</v>
      </c>
      <c r="H50" s="16">
        <v>0.443</v>
      </c>
      <c r="I50" s="16">
        <v>0.40960000000000002</v>
      </c>
      <c r="J50" s="16">
        <v>0.37630000000000002</v>
      </c>
      <c r="K50" s="16">
        <v>0.35970000000000002</v>
      </c>
      <c r="L50" s="31">
        <v>0.11</v>
      </c>
      <c r="N50" s="16"/>
      <c r="O50" s="16"/>
      <c r="P50" s="16"/>
      <c r="Q50" s="16"/>
    </row>
    <row r="51" spans="1:17" x14ac:dyDescent="0.3">
      <c r="A51" t="s">
        <v>113</v>
      </c>
      <c r="B51" s="16">
        <v>44</v>
      </c>
      <c r="C51" s="16">
        <v>51</v>
      </c>
      <c r="D51" s="16">
        <v>56</v>
      </c>
      <c r="E51" s="16">
        <v>56</v>
      </c>
      <c r="F51" s="16">
        <v>56</v>
      </c>
      <c r="G51" s="16">
        <v>56</v>
      </c>
      <c r="H51" s="16">
        <v>56</v>
      </c>
      <c r="I51" s="16">
        <v>56</v>
      </c>
      <c r="J51" s="16">
        <v>56</v>
      </c>
      <c r="K51" s="16">
        <v>56</v>
      </c>
      <c r="L51" s="31">
        <v>56</v>
      </c>
      <c r="M51" s="16">
        <v>558</v>
      </c>
      <c r="N51" s="16">
        <v>245</v>
      </c>
      <c r="O51" s="16"/>
      <c r="P51" s="16"/>
      <c r="Q51" s="16"/>
    </row>
    <row r="52" spans="1:17" x14ac:dyDescent="0.3">
      <c r="A52" t="s">
        <v>114</v>
      </c>
      <c r="B52" s="16" t="s">
        <v>111</v>
      </c>
      <c r="C52" s="16"/>
      <c r="D52" s="16"/>
      <c r="E52" s="16"/>
      <c r="F52" s="16"/>
      <c r="G52" s="16">
        <v>115</v>
      </c>
      <c r="H52" s="16"/>
      <c r="I52">
        <v>26</v>
      </c>
      <c r="J52">
        <v>8</v>
      </c>
      <c r="K52" s="16">
        <v>0</v>
      </c>
      <c r="L52" s="31">
        <v>0</v>
      </c>
      <c r="M52" s="16">
        <v>632</v>
      </c>
      <c r="N52" s="16">
        <v>385</v>
      </c>
      <c r="O52" s="16"/>
      <c r="P52" s="16"/>
      <c r="Q52" s="16"/>
    </row>
    <row r="54" spans="1:17" x14ac:dyDescent="0.3">
      <c r="A54" t="s">
        <v>122</v>
      </c>
    </row>
    <row r="66" spans="1:1" x14ac:dyDescent="0.3">
      <c r="A66" t="s">
        <v>121</v>
      </c>
    </row>
    <row r="78" spans="1:1" x14ac:dyDescent="0.3">
      <c r="A78" t="s">
        <v>120</v>
      </c>
    </row>
    <row r="90" spans="1:6" x14ac:dyDescent="0.3">
      <c r="A90" t="s">
        <v>123</v>
      </c>
      <c r="C90">
        <f>25.2/4</f>
        <v>6.3</v>
      </c>
      <c r="D90" t="s">
        <v>125</v>
      </c>
      <c r="F90">
        <f>6.3/21.9*100000/365.25</f>
        <v>78.760091136676877</v>
      </c>
    </row>
    <row r="102" spans="1:1" x14ac:dyDescent="0.3">
      <c r="A102" t="s">
        <v>124</v>
      </c>
    </row>
    <row r="113" spans="1:1" x14ac:dyDescent="0.3">
      <c r="A113" t="s">
        <v>126</v>
      </c>
    </row>
    <row r="124" spans="1:1" x14ac:dyDescent="0.3">
      <c r="A124" t="s">
        <v>127</v>
      </c>
    </row>
    <row r="135" spans="1:9" x14ac:dyDescent="0.3">
      <c r="A135" t="s">
        <v>128</v>
      </c>
      <c r="E135" t="s">
        <v>130</v>
      </c>
      <c r="I135" t="s">
        <v>129</v>
      </c>
    </row>
    <row r="148" spans="1:15" x14ac:dyDescent="0.3">
      <c r="A148" t="s">
        <v>119</v>
      </c>
      <c r="O148" s="18"/>
    </row>
    <row r="177" spans="1:8" x14ac:dyDescent="0.3">
      <c r="A177" t="s">
        <v>134</v>
      </c>
    </row>
    <row r="190" spans="1:8" x14ac:dyDescent="0.3">
      <c r="A190" t="s">
        <v>135</v>
      </c>
      <c r="B190" t="s">
        <v>136</v>
      </c>
      <c r="D190">
        <v>140000</v>
      </c>
      <c r="E190" t="s">
        <v>131</v>
      </c>
      <c r="F190">
        <v>365.25</v>
      </c>
      <c r="G190" s="5">
        <f>D190/F190</f>
        <v>383.29911019849419</v>
      </c>
      <c r="H190" t="s">
        <v>132</v>
      </c>
    </row>
    <row r="203" spans="9:9" x14ac:dyDescent="0.3">
      <c r="I203" s="33" t="s">
        <v>137</v>
      </c>
    </row>
    <row r="215" spans="1:4" x14ac:dyDescent="0.3">
      <c r="A215">
        <v>140000</v>
      </c>
      <c r="B215" s="4" t="s">
        <v>133</v>
      </c>
      <c r="C215" s="5">
        <f>A215/365.25</f>
        <v>383.29911019849419</v>
      </c>
      <c r="D215" t="s">
        <v>132</v>
      </c>
    </row>
    <row r="217" spans="1:4" x14ac:dyDescent="0.3">
      <c r="A217">
        <f>(2595000-2460000)/5</f>
        <v>27000</v>
      </c>
      <c r="B217" s="4" t="s">
        <v>133</v>
      </c>
      <c r="C217" s="5">
        <f>A217/365.25</f>
        <v>73.921971252566735</v>
      </c>
      <c r="D217" t="s">
        <v>132</v>
      </c>
    </row>
    <row r="228" spans="14:15" x14ac:dyDescent="0.3">
      <c r="N228" s="35" t="s">
        <v>132</v>
      </c>
      <c r="O228" s="35" t="s">
        <v>140</v>
      </c>
    </row>
    <row r="229" spans="14:15" x14ac:dyDescent="0.3">
      <c r="N229" s="34">
        <v>7.5174886019559386</v>
      </c>
      <c r="O229" s="35" t="s">
        <v>139</v>
      </c>
    </row>
    <row r="230" spans="14:15" x14ac:dyDescent="0.3">
      <c r="N230" s="34">
        <v>20.046636271882502</v>
      </c>
      <c r="O230" s="35" t="s">
        <v>111</v>
      </c>
    </row>
    <row r="231" spans="14:15" x14ac:dyDescent="0.3">
      <c r="N231" s="34">
        <v>7.5174886019559386</v>
      </c>
      <c r="O231" s="35" t="s">
        <v>139</v>
      </c>
    </row>
    <row r="232" spans="14:15" x14ac:dyDescent="0.3">
      <c r="N232" s="34">
        <v>11.276232902933909</v>
      </c>
      <c r="O232" s="35" t="s">
        <v>111</v>
      </c>
    </row>
    <row r="233" spans="14:15" x14ac:dyDescent="0.3">
      <c r="N233" s="34">
        <v>16.287891970904536</v>
      </c>
      <c r="O233" s="35" t="s">
        <v>138</v>
      </c>
    </row>
    <row r="234" spans="14:15" x14ac:dyDescent="0.3">
      <c r="N234" s="34">
        <v>11.276232902933909</v>
      </c>
      <c r="O234" s="35" t="s">
        <v>111</v>
      </c>
    </row>
  </sheetData>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9EDAB-6C8B-452C-B771-172741AC8B82}">
  <dimension ref="A1:AC50"/>
  <sheetViews>
    <sheetView topLeftCell="A13" workbookViewId="0">
      <selection activeCell="A21" sqref="A21"/>
    </sheetView>
  </sheetViews>
  <sheetFormatPr defaultColWidth="9.109375" defaultRowHeight="14.4" x14ac:dyDescent="0.3"/>
  <cols>
    <col min="1" max="1" width="21.88671875" customWidth="1"/>
    <col min="2" max="2" width="22.109375" customWidth="1"/>
    <col min="4" max="4" width="12" bestFit="1" customWidth="1"/>
  </cols>
  <sheetData>
    <row r="1" spans="1:29" x14ac:dyDescent="0.3">
      <c r="A1" s="14" t="s">
        <v>40</v>
      </c>
      <c r="B1" s="7"/>
      <c r="C1" s="7"/>
      <c r="D1" s="7"/>
      <c r="E1" s="7"/>
      <c r="F1" s="7"/>
      <c r="G1" s="7"/>
      <c r="H1" s="7"/>
      <c r="I1" s="7"/>
      <c r="J1" s="7"/>
      <c r="K1" s="7"/>
      <c r="L1" s="7"/>
      <c r="M1" s="7"/>
      <c r="N1" s="7"/>
      <c r="O1" s="7"/>
      <c r="P1" s="7"/>
      <c r="Q1" s="7"/>
      <c r="R1" s="7"/>
      <c r="S1" s="7"/>
      <c r="T1" s="7"/>
      <c r="U1" s="7"/>
      <c r="V1" s="7"/>
      <c r="W1" s="7"/>
      <c r="X1" s="7"/>
      <c r="Y1" s="7"/>
      <c r="Z1" s="7"/>
      <c r="AA1" s="7"/>
      <c r="AB1" s="7"/>
      <c r="AC1" s="7"/>
    </row>
    <row r="3" spans="1:29" x14ac:dyDescent="0.3">
      <c r="A3" s="14" t="s">
        <v>31</v>
      </c>
      <c r="B3" s="7"/>
      <c r="C3" s="7"/>
      <c r="D3" s="7"/>
      <c r="E3" s="7"/>
      <c r="F3" s="7"/>
      <c r="G3" s="7"/>
      <c r="H3" s="7"/>
      <c r="I3" s="7"/>
      <c r="J3" s="7"/>
      <c r="K3" s="7"/>
      <c r="L3" s="7"/>
      <c r="M3" s="7"/>
      <c r="N3" s="7"/>
      <c r="O3" s="7"/>
      <c r="P3" s="7"/>
      <c r="Q3" s="7"/>
      <c r="R3" s="7"/>
      <c r="S3" s="7"/>
      <c r="T3" s="7"/>
      <c r="U3" s="7"/>
      <c r="V3" s="7"/>
      <c r="W3" s="7"/>
      <c r="X3" s="7"/>
      <c r="Y3" s="7"/>
      <c r="Z3" s="7"/>
      <c r="AA3" s="7"/>
      <c r="AB3" s="7"/>
      <c r="AC3" s="7"/>
    </row>
    <row r="5" spans="1:29" x14ac:dyDescent="0.3">
      <c r="A5" s="6" t="s">
        <v>32</v>
      </c>
      <c r="B5" s="7"/>
      <c r="C5" s="7"/>
      <c r="D5" s="7"/>
      <c r="E5" s="7"/>
      <c r="F5" s="7"/>
      <c r="G5" s="7"/>
      <c r="H5" s="7"/>
      <c r="I5" s="7"/>
      <c r="J5" s="7"/>
      <c r="K5" s="7"/>
      <c r="L5" s="7"/>
      <c r="M5" s="7"/>
      <c r="N5" s="7"/>
      <c r="O5" s="7"/>
      <c r="P5" s="7"/>
      <c r="Q5" s="7"/>
      <c r="R5" s="7"/>
      <c r="S5" s="7"/>
      <c r="T5" s="7"/>
      <c r="U5" s="7"/>
      <c r="V5" s="7"/>
      <c r="W5" s="7"/>
      <c r="X5" s="7"/>
      <c r="Y5" s="7"/>
      <c r="Z5" s="7"/>
      <c r="AA5" s="7"/>
      <c r="AB5" s="7"/>
      <c r="AC5" s="7"/>
    </row>
    <row r="6" spans="1:29" x14ac:dyDescent="0.3">
      <c r="A6" s="8" t="s">
        <v>33</v>
      </c>
      <c r="B6" s="7"/>
      <c r="C6" s="7"/>
      <c r="D6" s="7"/>
      <c r="E6" s="7"/>
      <c r="F6" s="7"/>
      <c r="G6" s="7"/>
      <c r="H6" s="7"/>
      <c r="I6" s="7"/>
      <c r="J6" s="7"/>
      <c r="K6" s="7"/>
      <c r="L6" s="7"/>
      <c r="M6" s="7"/>
      <c r="N6" s="7"/>
      <c r="O6" s="7"/>
      <c r="P6" s="7"/>
      <c r="Q6" s="7"/>
      <c r="R6" s="7"/>
      <c r="S6" s="7"/>
      <c r="T6" s="7"/>
      <c r="U6" s="7"/>
      <c r="V6" s="7"/>
      <c r="W6" s="7"/>
      <c r="X6" s="7"/>
      <c r="Y6" s="7"/>
      <c r="Z6" s="7"/>
      <c r="AA6" s="7"/>
      <c r="AB6" s="7"/>
      <c r="AC6" s="7"/>
    </row>
    <row r="7" spans="1:29" x14ac:dyDescent="0.3">
      <c r="A7" s="9" t="s">
        <v>34</v>
      </c>
      <c r="B7" s="7"/>
      <c r="C7" s="7"/>
      <c r="D7" s="7"/>
      <c r="E7" s="7"/>
      <c r="F7" s="7"/>
      <c r="G7" s="7"/>
      <c r="H7" s="7"/>
      <c r="I7" s="7"/>
      <c r="J7" s="7"/>
      <c r="K7" s="7"/>
      <c r="L7" s="7"/>
      <c r="M7" s="7"/>
      <c r="N7" s="7"/>
      <c r="O7" s="7"/>
      <c r="P7" s="7"/>
      <c r="Q7" s="7"/>
      <c r="R7" s="7"/>
      <c r="S7" s="7"/>
      <c r="T7" s="7"/>
      <c r="U7" s="7"/>
      <c r="V7" s="7"/>
      <c r="W7" s="7"/>
      <c r="X7" s="7"/>
      <c r="Y7" s="7"/>
      <c r="Z7" s="7"/>
      <c r="AA7" s="7"/>
      <c r="AB7" s="7"/>
      <c r="AC7" s="7"/>
    </row>
    <row r="8" spans="1:29" x14ac:dyDescent="0.3">
      <c r="A8" s="8" t="s">
        <v>35</v>
      </c>
      <c r="B8" s="7"/>
      <c r="C8" s="7"/>
      <c r="D8" s="7"/>
      <c r="E8" s="7"/>
      <c r="F8" s="7"/>
      <c r="G8" s="7"/>
      <c r="H8" s="7"/>
      <c r="I8" s="7"/>
      <c r="J8" s="7"/>
      <c r="K8" s="7"/>
      <c r="L8" s="7"/>
      <c r="M8" s="7"/>
      <c r="N8" s="7"/>
      <c r="O8" s="7"/>
      <c r="P8" s="7"/>
      <c r="Q8" s="7"/>
      <c r="R8" s="7"/>
      <c r="S8" s="7"/>
      <c r="T8" s="7"/>
      <c r="U8" s="7"/>
      <c r="V8" s="7"/>
      <c r="W8" s="7"/>
      <c r="X8" s="7"/>
      <c r="Y8" s="7"/>
      <c r="Z8" s="7"/>
      <c r="AA8" s="7"/>
      <c r="AB8" s="7"/>
      <c r="AC8" s="7"/>
    </row>
    <row r="9" spans="1:29" x14ac:dyDescent="0.3">
      <c r="A9" s="6" t="s">
        <v>36</v>
      </c>
      <c r="B9" s="7"/>
      <c r="C9" s="7"/>
      <c r="D9" s="7"/>
      <c r="E9" s="7"/>
      <c r="F9" s="7"/>
      <c r="G9" s="7"/>
      <c r="H9" s="7"/>
      <c r="I9" s="7"/>
      <c r="J9" s="7"/>
      <c r="K9" s="7"/>
      <c r="L9" s="7"/>
      <c r="M9" s="7"/>
      <c r="N9" s="7"/>
      <c r="O9" s="7"/>
      <c r="P9" s="7"/>
      <c r="Q9" s="7"/>
      <c r="R9" s="7"/>
      <c r="S9" s="7"/>
      <c r="T9" s="7"/>
      <c r="U9" s="7"/>
      <c r="V9" s="7"/>
      <c r="W9" s="7"/>
      <c r="X9" s="7"/>
      <c r="Y9" s="7"/>
      <c r="Z9" s="7"/>
      <c r="AA9" s="7"/>
      <c r="AB9" s="7"/>
      <c r="AC9" s="7"/>
    </row>
    <row r="10" spans="1:29" x14ac:dyDescent="0.3">
      <c r="A10" s="10" t="s">
        <v>37</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spans="1:29" x14ac:dyDescent="0.3">
      <c r="A11" s="8" t="s">
        <v>38</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row>
    <row r="12" spans="1:29" x14ac:dyDescent="0.3">
      <c r="A12" s="13" t="s">
        <v>39</v>
      </c>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row>
    <row r="14" spans="1:29" x14ac:dyDescent="0.3">
      <c r="A14" s="6" t="s">
        <v>41</v>
      </c>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row>
    <row r="15" spans="1:29" x14ac:dyDescent="0.3">
      <c r="A15" s="9" t="s">
        <v>42</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row>
    <row r="16" spans="1:29" x14ac:dyDescent="0.3">
      <c r="A16" s="9" t="s">
        <v>43</v>
      </c>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row>
    <row r="17" spans="1:29" x14ac:dyDescent="0.3">
      <c r="A17" s="9" t="s">
        <v>44</v>
      </c>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row>
    <row r="18" spans="1:29" x14ac:dyDescent="0.3">
      <c r="A18" s="9" t="s">
        <v>45</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row>
    <row r="19" spans="1:29" x14ac:dyDescent="0.3">
      <c r="A19" s="9" t="s">
        <v>46</v>
      </c>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row>
    <row r="20" spans="1:29" x14ac:dyDescent="0.3">
      <c r="A20" s="9" t="s">
        <v>47</v>
      </c>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row>
    <row r="21" spans="1:29" x14ac:dyDescent="0.3">
      <c r="A21" s="12" t="s">
        <v>48</v>
      </c>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row>
    <row r="22" spans="1:29" x14ac:dyDescent="0.3">
      <c r="A22" s="10" t="s">
        <v>49</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row>
    <row r="23" spans="1:29" x14ac:dyDescent="0.3">
      <c r="A23" s="8" t="s">
        <v>50</v>
      </c>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row>
    <row r="24" spans="1:29" x14ac:dyDescent="0.3">
      <c r="A24" s="10" t="s">
        <v>51</v>
      </c>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row>
    <row r="25" spans="1:29" x14ac:dyDescent="0.3">
      <c r="A25" s="12" t="s">
        <v>52</v>
      </c>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row>
    <row r="26" spans="1:29" x14ac:dyDescent="0.3">
      <c r="A26" s="13" t="s">
        <v>39</v>
      </c>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row>
    <row r="28" spans="1:29" x14ac:dyDescent="0.3">
      <c r="A28" s="6" t="s">
        <v>17</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row>
    <row r="29" spans="1:29" x14ac:dyDescent="0.3">
      <c r="A29" s="8" t="s">
        <v>18</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row>
    <row r="30" spans="1:29" x14ac:dyDescent="0.3">
      <c r="A30" s="9" t="s">
        <v>19</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spans="1:29" x14ac:dyDescent="0.3">
      <c r="A31" s="9" t="s">
        <v>20</v>
      </c>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row r="32" spans="1:29" x14ac:dyDescent="0.3">
      <c r="A32" s="10" t="s">
        <v>21</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spans="1:29" x14ac:dyDescent="0.3">
      <c r="A33" s="8" t="s">
        <v>22</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spans="1:29" x14ac:dyDescent="0.3">
      <c r="A34" s="11" t="s">
        <v>23</v>
      </c>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spans="1:29" x14ac:dyDescent="0.3">
      <c r="A35" s="8" t="s">
        <v>24</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spans="1:29" x14ac:dyDescent="0.3">
      <c r="A36" s="12" t="s">
        <v>25</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spans="1:29" x14ac:dyDescent="0.3">
      <c r="A37" s="13" t="s">
        <v>26</v>
      </c>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spans="1:29" x14ac:dyDescent="0.3">
      <c r="A38" s="8" t="s">
        <v>27</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spans="1:29" x14ac:dyDescent="0.3">
      <c r="A39" s="12" t="s">
        <v>28</v>
      </c>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spans="1:29" x14ac:dyDescent="0.3">
      <c r="A40" s="12" t="s">
        <v>29</v>
      </c>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spans="1:29" x14ac:dyDescent="0.3">
      <c r="A41" s="12" t="s">
        <v>30</v>
      </c>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3" spans="1:29" x14ac:dyDescent="0.3">
      <c r="A43" s="18" t="s">
        <v>54</v>
      </c>
    </row>
    <row r="44" spans="1:29" x14ac:dyDescent="0.3">
      <c r="A44" t="s">
        <v>56</v>
      </c>
      <c r="B44" s="17">
        <v>2.3745999999999999E+26</v>
      </c>
      <c r="C44" t="s">
        <v>65</v>
      </c>
    </row>
    <row r="45" spans="1:29" x14ac:dyDescent="0.3">
      <c r="A45" t="s">
        <v>58</v>
      </c>
      <c r="B45" s="3">
        <v>1.28934965510609E+18</v>
      </c>
      <c r="C45" t="s">
        <v>66</v>
      </c>
      <c r="D45" s="3"/>
      <c r="F45" s="3"/>
    </row>
    <row r="46" spans="1:29" x14ac:dyDescent="0.3">
      <c r="A46" t="s">
        <v>53</v>
      </c>
      <c r="B46" s="15">
        <f>B44/B45</f>
        <v>184170367.64201978</v>
      </c>
      <c r="C46" t="s">
        <v>61</v>
      </c>
    </row>
    <row r="47" spans="1:29" x14ac:dyDescent="0.3">
      <c r="A47" t="s">
        <v>55</v>
      </c>
      <c r="B47" s="16" t="s">
        <v>60</v>
      </c>
      <c r="G47">
        <v>0.47649999999999998</v>
      </c>
      <c r="H47">
        <v>0.34949999999999998</v>
      </c>
      <c r="I47">
        <f>1-G47-H47</f>
        <v>0.1740000000000001</v>
      </c>
    </row>
    <row r="48" spans="1:29" x14ac:dyDescent="0.3">
      <c r="A48" t="s">
        <v>57</v>
      </c>
      <c r="B48" s="16">
        <v>0.79649999999999999</v>
      </c>
      <c r="C48" t="s">
        <v>59</v>
      </c>
    </row>
    <row r="50" spans="1:2" x14ac:dyDescent="0.3">
      <c r="A50" t="s">
        <v>62</v>
      </c>
      <c r="B50" s="19">
        <f>B46/B48</f>
        <v>231224567.03329539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8F03C-1AFE-4DC0-92F4-427F68573854}">
  <dimension ref="A1"/>
  <sheetViews>
    <sheetView zoomScaleNormal="100" workbookViewId="0"/>
  </sheetViews>
  <sheetFormatPr defaultColWidth="9.109375"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4</vt:i4>
      </vt:variant>
    </vt:vector>
  </HeadingPairs>
  <TitlesOfParts>
    <vt:vector size="4" baseType="lpstr">
      <vt:lpstr>TOI 4504</vt:lpstr>
      <vt:lpstr>Planet c</vt:lpstr>
      <vt:lpstr>Luminosity</vt:lpstr>
      <vt:lpstr>Ark2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Uli S</dc:creator>
  <cp:lastModifiedBy>Uli Scheuss</cp:lastModifiedBy>
  <dcterms:created xsi:type="dcterms:W3CDTF">2025-01-05T13:52:59Z</dcterms:created>
  <dcterms:modified xsi:type="dcterms:W3CDTF">2025-02-14T02:13:31Z</dcterms:modified>
</cp:coreProperties>
</file>