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G:\Meine Ablage\Python\curvesim\research\"/>
    </mc:Choice>
  </mc:AlternateContent>
  <xr:revisionPtr revIDLastSave="0" documentId="13_ncr:1_{31D3AD34-BEDF-4AE4-924B-F661EC9132EF}" xr6:coauthVersionLast="47" xr6:coauthVersionMax="47" xr10:uidLastSave="{00000000-0000-0000-0000-000000000000}"/>
  <bookViews>
    <workbookView xWindow="-120" yWindow="-120" windowWidth="29040" windowHeight="15720" firstSheet="4" activeTab="8" xr2:uid="{00000000-000D-0000-FFFF-FFFF00000000}"/>
  </bookViews>
  <sheets>
    <sheet name="Orbital Period" sheetId="1" r:id="rId1"/>
    <sheet name="Eclipse" sheetId="3" r:id="rId2"/>
    <sheet name="Einflüsse auf light dips" sheetId="5" r:id="rId3"/>
    <sheet name="Bahnneigung" sheetId="4" r:id="rId4"/>
    <sheet name="Sonnensystemorbits" sheetId="10" r:id="rId5"/>
    <sheet name=" TIC 178155732" sheetId="6" r:id="rId6"/>
    <sheet name="Orbit glossary" sheetId="7" r:id="rId7"/>
    <sheet name="Kepler Parameter" sheetId="9" r:id="rId8"/>
    <sheet name="Parameter-Interpretation" sheetId="15" r:id="rId9"/>
    <sheet name="delete" sheetId="16" r:id="rId10"/>
    <sheet name="Exoplanetenparameterableitung"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9" l="1"/>
  <c r="K2" i="9"/>
  <c r="D14" i="10"/>
  <c r="D13" i="10"/>
  <c r="D12" i="10"/>
  <c r="D11" i="10"/>
  <c r="D10" i="10"/>
  <c r="D9" i="10"/>
  <c r="D7" i="10"/>
  <c r="D6" i="10"/>
  <c r="D5" i="10"/>
  <c r="D4" i="10"/>
  <c r="D3" i="10"/>
  <c r="D2" i="10"/>
  <c r="D23" i="10"/>
  <c r="D24" i="10"/>
  <c r="D25" i="10"/>
  <c r="D26" i="10"/>
  <c r="D27" i="10"/>
  <c r="D28" i="10"/>
  <c r="D30" i="10"/>
  <c r="D31" i="10"/>
  <c r="D32" i="10"/>
  <c r="D33" i="10"/>
  <c r="D34" i="10"/>
  <c r="D35" i="10"/>
  <c r="D37" i="10"/>
  <c r="D38" i="10"/>
  <c r="D39" i="10"/>
  <c r="D40" i="10"/>
  <c r="D41" i="10"/>
  <c r="D42" i="10"/>
  <c r="D44" i="10"/>
  <c r="D45" i="10"/>
  <c r="D46" i="10"/>
  <c r="D47" i="10"/>
  <c r="D48" i="10"/>
  <c r="D49" i="10"/>
  <c r="D51" i="10"/>
  <c r="D52" i="10"/>
  <c r="D53" i="10"/>
  <c r="D54" i="10"/>
  <c r="D55" i="10"/>
  <c r="D56" i="10"/>
  <c r="D58" i="10"/>
  <c r="D59" i="10"/>
  <c r="D60" i="10"/>
  <c r="D61" i="10"/>
  <c r="D62" i="10"/>
  <c r="D63" i="10"/>
  <c r="D21" i="10"/>
  <c r="D20" i="10"/>
  <c r="D19" i="10"/>
  <c r="D18" i="10"/>
  <c r="D17" i="10"/>
  <c r="D16" i="10"/>
  <c r="D3" i="4"/>
  <c r="C4" i="4" s="1"/>
  <c r="B15" i="3"/>
  <c r="B16" i="3"/>
  <c r="B17" i="3" s="1"/>
  <c r="B18" i="3" s="1"/>
  <c r="H15" i="1"/>
  <c r="H24" i="1" s="1"/>
  <c r="H21" i="1"/>
  <c r="H9" i="1"/>
  <c r="H11" i="1"/>
  <c r="H17" i="1"/>
  <c r="H22" i="1" s="1"/>
  <c r="H26" i="1" s="1"/>
  <c r="K21" i="1"/>
  <c r="K9" i="1"/>
  <c r="K17" i="1" s="1"/>
  <c r="K18" i="1" s="1"/>
  <c r="K11" i="1"/>
  <c r="K15" i="1"/>
  <c r="K16" i="1"/>
  <c r="H16" i="1"/>
  <c r="B20" i="1"/>
  <c r="B21" i="1" s="1"/>
  <c r="K22" i="1" l="1"/>
  <c r="H25" i="1"/>
  <c r="H18" i="1"/>
  <c r="B4" i="4"/>
  <c r="D4" i="4" s="1"/>
</calcChain>
</file>

<file path=xl/sharedStrings.xml><?xml version="1.0" encoding="utf-8"?>
<sst xmlns="http://schemas.openxmlformats.org/spreadsheetml/2006/main" count="607" uniqueCount="338">
  <si>
    <t>DT</t>
  </si>
  <si>
    <t>FPS</t>
  </si>
  <si>
    <t>Sekunden/Videosekunde</t>
  </si>
  <si>
    <t>Tage/Videosekunde</t>
  </si>
  <si>
    <t>4 pi hoch 2</t>
  </si>
  <si>
    <t>r</t>
  </si>
  <si>
    <t>r hoch 3</t>
  </si>
  <si>
    <t>G</t>
  </si>
  <si>
    <t>M</t>
  </si>
  <si>
    <t>Masse Sonne</t>
  </si>
  <si>
    <t>Masse Erde</t>
  </si>
  <si>
    <t>Sekunden/Tag</t>
  </si>
  <si>
    <t>T (Sekunden)</t>
  </si>
  <si>
    <t>T (Tage)</t>
  </si>
  <si>
    <t>Strecke = 2*Pi*r</t>
  </si>
  <si>
    <t>Strecke/T</t>
  </si>
  <si>
    <t>V = S/T</t>
  </si>
  <si>
    <t>S = 2*Pi*r</t>
  </si>
  <si>
    <t>r aus T mit Formel</t>
  </si>
  <si>
    <t>v aus r mit Formel</t>
  </si>
  <si>
    <t>r aus V mit Formel</t>
  </si>
  <si>
    <t>h</t>
  </si>
  <si>
    <t>eclipse</t>
  </si>
  <si>
    <t>alpha</t>
  </si>
  <si>
    <t>A</t>
  </si>
  <si>
    <t>A%</t>
  </si>
  <si>
    <t>dy</t>
  </si>
  <si>
    <t>dz</t>
  </si>
  <si>
    <t>Betrag</t>
  </si>
  <si>
    <t>Bahn-Neigung °</t>
  </si>
  <si>
    <t>https://de.wikipedia.org/wiki/Kreissegment</t>
  </si>
  <si>
    <t>https://de.wikipedia.org/wiki/Schnittpunkt#Schnittpunkte_zweier_Kreise</t>
  </si>
  <si>
    <t>https://de.wikipedia.org/wiki/Photosph%C3%A4re#Mitte-Rand-Verdunkelung</t>
  </si>
  <si>
    <t>d</t>
  </si>
  <si>
    <t>&lt;F&gt;</t>
  </si>
  <si>
    <t>Transit Impact parameter</t>
  </si>
  <si>
    <t>b</t>
  </si>
  <si>
    <t>δ</t>
  </si>
  <si>
    <t>Planet/star separation at mid transit</t>
  </si>
  <si>
    <t>Semi-major axis in stellar radii</t>
  </si>
  <si>
    <t>Radius of planet in stellar radii</t>
  </si>
  <si>
    <t>&lt;0,28</t>
  </si>
  <si>
    <t>&lt;0,19</t>
  </si>
  <si>
    <t>&lt;0,30</t>
  </si>
  <si>
    <t>Eccentricity (95% Confidence)</t>
  </si>
  <si>
    <t>e</t>
  </si>
  <si>
    <t>i</t>
  </si>
  <si>
    <t>a</t>
  </si>
  <si>
    <t>P</t>
  </si>
  <si>
    <t>-</t>
  </si>
  <si>
    <t>+</t>
  </si>
  <si>
    <t>c</t>
  </si>
  <si>
    <t>https://arxiv.org/pdf/1905.05193.pdf</t>
  </si>
  <si>
    <t>R</t>
  </si>
  <si>
    <t>days</t>
  </si>
  <si>
    <t>Period</t>
  </si>
  <si>
    <t>Radius</t>
  </si>
  <si>
    <t>R_Earth</t>
  </si>
  <si>
    <t>Time of conjunction</t>
  </si>
  <si>
    <t>AU</t>
  </si>
  <si>
    <t>Semi-major axis</t>
  </si>
  <si>
    <t>Inclination</t>
  </si>
  <si>
    <t>Degrees</t>
  </si>
  <si>
    <t>K</t>
  </si>
  <si>
    <t>Equilibrium temperature</t>
  </si>
  <si>
    <t>R_sun</t>
  </si>
  <si>
    <t>Transit depth</t>
  </si>
  <si>
    <t>Total transit duration</t>
  </si>
  <si>
    <t>Incident Flux</t>
  </si>
  <si>
    <t>10^9 erg s^−1 cm^−2</t>
  </si>
  <si>
    <r>
      <t>T</t>
    </r>
    <r>
      <rPr>
        <vertAlign val="subscript"/>
        <sz val="11"/>
        <color theme="1"/>
        <rFont val="Calibri"/>
        <family val="2"/>
        <scheme val="minor"/>
      </rPr>
      <t>eq</t>
    </r>
  </si>
  <si>
    <r>
      <t>T</t>
    </r>
    <r>
      <rPr>
        <vertAlign val="subscript"/>
        <sz val="11"/>
        <color theme="1"/>
        <rFont val="Calibri"/>
        <family val="2"/>
        <scheme val="minor"/>
      </rPr>
      <t>14</t>
    </r>
  </si>
  <si>
    <r>
      <t>T</t>
    </r>
    <r>
      <rPr>
        <vertAlign val="subscript"/>
        <sz val="11"/>
        <color theme="1"/>
        <rFont val="Calibri"/>
        <family val="2"/>
        <scheme val="minor"/>
      </rPr>
      <t>C</t>
    </r>
    <r>
      <rPr>
        <sz val="11"/>
        <color theme="1"/>
        <rFont val="Calibri"/>
        <family val="2"/>
        <scheme val="minor"/>
      </rPr>
      <t xml:space="preserve"> </t>
    </r>
  </si>
  <si>
    <t>R_stellar</t>
  </si>
  <si>
    <t>(R/R_stellar)^2</t>
  </si>
  <si>
    <t>M_stellar</t>
  </si>
  <si>
    <t>L_stellar</t>
  </si>
  <si>
    <t>Mass, stellar</t>
  </si>
  <si>
    <t>Radius, stellar</t>
  </si>
  <si>
    <t>Luminosity, stellar</t>
  </si>
  <si>
    <t>L_sun</t>
  </si>
  <si>
    <t>M_sun</t>
  </si>
  <si>
    <t>https://www.paulanthonywilson.com/exoplanets/exoplanet-detection-techniques/the-exoplanet-transit-method/</t>
  </si>
  <si>
    <t>Star</t>
  </si>
  <si>
    <t>TESS-band linear limb-darkening coeff</t>
  </si>
  <si>
    <t>u1</t>
  </si>
  <si>
    <t>u2</t>
  </si>
  <si>
    <t>TESS-band quadratic limb-darkening coeff</t>
  </si>
  <si>
    <t>https://en.wikipedia.org/wiki/Limb_darkening</t>
  </si>
  <si>
    <t>self.r</t>
  </si>
  <si>
    <t>self.d-body.h</t>
  </si>
  <si>
    <t>(self.r + self.d -body.h)/2</t>
  </si>
  <si>
    <t>middle between the green dots is C, the approximated center of eclipsed area:</t>
  </si>
  <si>
    <r>
      <t>distance from P</t>
    </r>
    <r>
      <rPr>
        <vertAlign val="subscript"/>
        <sz val="11"/>
        <color rgb="FF00B050"/>
        <rFont val="Calibri"/>
        <family val="2"/>
        <scheme val="minor"/>
      </rPr>
      <t>Self</t>
    </r>
    <r>
      <rPr>
        <sz val="11"/>
        <color rgb="FF00B050"/>
        <rFont val="Calibri"/>
        <family val="2"/>
        <scheme val="minor"/>
      </rPr>
      <t xml:space="preserve"> to left green dot:</t>
    </r>
  </si>
  <si>
    <r>
      <t>distance from P</t>
    </r>
    <r>
      <rPr>
        <vertAlign val="subscript"/>
        <sz val="11"/>
        <color rgb="FF00B050"/>
        <rFont val="Calibri"/>
        <family val="2"/>
        <scheme val="minor"/>
      </rPr>
      <t>Self</t>
    </r>
    <r>
      <rPr>
        <sz val="11"/>
        <color rgb="FF00B050"/>
        <rFont val="Calibri"/>
        <family val="2"/>
        <scheme val="minor"/>
      </rPr>
      <t xml:space="preserve"> to right green dot:</t>
    </r>
  </si>
  <si>
    <t>https://en.wikipedia.org/wiki/Orbital_eccentricity</t>
  </si>
  <si>
    <t>s.o.</t>
  </si>
  <si>
    <t>https://en.wikipedia.org/wiki/Semi-major_and_semi-minor_axes</t>
  </si>
  <si>
    <t>https://en.wikipedia.org/wiki/Apsis</t>
  </si>
  <si>
    <t>https://en.wikipedia.org/wiki/Orbital_inclination</t>
  </si>
  <si>
    <t>https://en.wikipedia.org/wiki/Elliptic_orbit</t>
  </si>
  <si>
    <t>https://en.wikipedia.org/wiki/Orbit_equation</t>
  </si>
  <si>
    <t>Limb darkening</t>
  </si>
  <si>
    <t>Sonnenstrahlung auf den Planeten.</t>
  </si>
  <si>
    <t>Mercury</t>
  </si>
  <si>
    <t>Venus</t>
  </si>
  <si>
    <t>Earth</t>
  </si>
  <si>
    <t>Mars</t>
  </si>
  <si>
    <t>Jupiter</t>
  </si>
  <si>
    <t>Saturn</t>
  </si>
  <si>
    <t>Uranus</t>
  </si>
  <si>
    <t>Neptune</t>
  </si>
  <si>
    <t>Pluto</t>
  </si>
  <si>
    <t>http://www.met.rdg.ac.uk/~ross/Astronomy/Planets.html</t>
  </si>
  <si>
    <t>L</t>
  </si>
  <si>
    <t>Ω</t>
  </si>
  <si>
    <t>mean longitude</t>
  </si>
  <si>
    <t>ω</t>
  </si>
  <si>
    <t>true anomaly</t>
  </si>
  <si>
    <t>lat</t>
  </si>
  <si>
    <t>argument of latitude</t>
  </si>
  <si>
    <t>Symbol</t>
  </si>
  <si>
    <t>Formula</t>
  </si>
  <si>
    <t>true longitude</t>
  </si>
  <si>
    <t>l</t>
  </si>
  <si>
    <t>Ecliptic longitude of an orbiting body if its inclination were zero. Together with inclination and ascending node, the true longitude gives the direction from the central object at which the body is located at a particular time.</t>
  </si>
  <si>
    <t>ϖ ≡ ω + Ω</t>
  </si>
  <si>
    <t>longitude of perihelion
longitude of the periapsis
longitude of the pericenter</t>
  </si>
  <si>
    <t>argument of periapsis/perihelion/periastron
argument of the pericenter/perifocus</t>
  </si>
  <si>
    <t>l =  Ω + ω + nu
l =  ϖ + nu</t>
  </si>
  <si>
    <t>Longitude (measured from the point of the vernal equinox / ascending node) of the periapsis if the body's orbit inclination were zero.</t>
  </si>
  <si>
    <t>☊</t>
  </si>
  <si>
    <t>The ascending node is where the orbiting object moves north through the plane of reference. Outside the Solar System, the ascending node is the node where the orbiting secondary passes away from the observer.</t>
  </si>
  <si>
    <t>ascending node
north node</t>
  </si>
  <si>
    <t>Line segment between focal point and ellipse, parallel to minor axis of ellipse.</t>
  </si>
  <si>
    <t>semi-latus rectum</t>
  </si>
  <si>
    <t>p</t>
  </si>
  <si>
    <t>right ascension of the ascending node
longitude of the ascending node</t>
  </si>
  <si>
    <t>Description/Definition</t>
  </si>
  <si>
    <t>Name(s)</t>
  </si>
  <si>
    <t>ϖ</t>
  </si>
  <si>
    <t>ν, nu, θ, f</t>
  </si>
  <si>
    <t>Angle between the direction of the ascending node and the current position of the body, as seen from the main focus of the ellipse (the point around which the object orbits).</t>
  </si>
  <si>
    <t>eccentric anomaly</t>
  </si>
  <si>
    <t>lat =  ω + nu</t>
  </si>
  <si>
    <t>E, EA</t>
  </si>
  <si>
    <t>mean anomaly</t>
  </si>
  <si>
    <t>time of periapsis</t>
  </si>
  <si>
    <t>t</t>
  </si>
  <si>
    <t>M, MA</t>
  </si>
  <si>
    <t>T(t, EA) = t - (1 / n) * (EA - e * sin(EA))</t>
  </si>
  <si>
    <t>n</t>
  </si>
  <si>
    <t>mean angular motion</t>
  </si>
  <si>
    <t>nu =  lat - ω
nu(EA) = 2 * arctan(sqrt((1 + e) / (1 - e)) * tan(EA / 2))</t>
  </si>
  <si>
    <t>Angular speed required for a body to complete one orbit, assuming constant speed in a circular orbit which completes in the same time as the variable speed, elliptical orbit of the actual body.</t>
  </si>
  <si>
    <r>
      <t>t</t>
    </r>
    <r>
      <rPr>
        <vertAlign val="subscript"/>
        <sz val="11"/>
        <color theme="1"/>
        <rFont val="Calibri"/>
        <family val="2"/>
        <scheme val="minor"/>
      </rPr>
      <t>0</t>
    </r>
  </si>
  <si>
    <t>reference time
epoch</t>
  </si>
  <si>
    <t>n = sqrt(G * M / a**3))
with G = gravitational constant, M = total mass</t>
  </si>
  <si>
    <t>mean longitude at epoch</t>
  </si>
  <si>
    <r>
      <t>ε, M</t>
    </r>
    <r>
      <rPr>
        <vertAlign val="subscript"/>
        <sz val="11"/>
        <color theme="1"/>
        <rFont val="Calibri"/>
        <family val="2"/>
        <scheme val="minor"/>
      </rPr>
      <t>0</t>
    </r>
  </si>
  <si>
    <t>Fraction of an elliptical orbit's period that has elapsed since the orbiting body passed periapsis, expressed as an angle which can be used in calculating the position of that body in the classical two-body problem. It is the angular distance from the pericenter which a fictitious body would have if it moved in a circular orbit, with constant speed, in the same orbital period as the actual body in its elliptical orbit.</t>
  </si>
  <si>
    <t>E in screenshot. f in same screenshot is the true anomaly.</t>
  </si>
  <si>
    <t>Relevante Parameter für die Position auf einer (bereits durch 5 Parameter festgelegten) Ellipse zu einem bestimmten Zeitpunkt.</t>
  </si>
  <si>
    <t>a, e, i, Ω, ϖ, L</t>
  </si>
  <si>
    <t>Quelle</t>
  </si>
  <si>
    <t>gegeben</t>
  </si>
  <si>
    <t>zu ermitteln</t>
  </si>
  <si>
    <t>EA(nu) = 2 * arctan(sqrt((1 - e) / (1 + e)) * tan(nu / 2))
EA(MA) has no closed form but can be calculated with Newton–Raphson method.</t>
  </si>
  <si>
    <t>ω(ϖ, Ω)   EA(MA)</t>
  </si>
  <si>
    <t>0.38709893</t>
  </si>
  <si>
    <t>0.20563069</t>
  </si>
  <si>
    <t>0.72333199</t>
  </si>
  <si>
    <t>0.00677323</t>
  </si>
  <si>
    <t>0.01671022</t>
  </si>
  <si>
    <t>0.00005</t>
  </si>
  <si>
    <t>0.09341233</t>
  </si>
  <si>
    <t>0.04839266</t>
  </si>
  <si>
    <t>0.05415060</t>
  </si>
  <si>
    <t>0.04716771</t>
  </si>
  <si>
    <t>0.76986</t>
  </si>
  <si>
    <t>0.00858587</t>
  </si>
  <si>
    <t>0.24880766</t>
  </si>
  <si>
    <t>7.00487</t>
  </si>
  <si>
    <t>48.33167</t>
  </si>
  <si>
    <t>77.45645</t>
  </si>
  <si>
    <t>252.25084</t>
  </si>
  <si>
    <t>3.39471</t>
  </si>
  <si>
    <t>76.68069</t>
  </si>
  <si>
    <t>131.53298</t>
  </si>
  <si>
    <t>181.97973</t>
  </si>
  <si>
    <t>1.00000011</t>
  </si>
  <si>
    <t>-11.26064</t>
  </si>
  <si>
    <t>102.94719</t>
  </si>
  <si>
    <t>100.46435</t>
  </si>
  <si>
    <t>1.52366231</t>
  </si>
  <si>
    <t>1.85061</t>
  </si>
  <si>
    <t>49.57854</t>
  </si>
  <si>
    <t>336.04084</t>
  </si>
  <si>
    <t>355.45332</t>
  </si>
  <si>
    <t>5.20336301</t>
  </si>
  <si>
    <t>1.30530</t>
  </si>
  <si>
    <t>100.55615</t>
  </si>
  <si>
    <t>14.75385</t>
  </si>
  <si>
    <t>34.40438</t>
  </si>
  <si>
    <t>9.53707032</t>
  </si>
  <si>
    <t>2.48446</t>
  </si>
  <si>
    <t>113.71504</t>
  </si>
  <si>
    <t>92.43194</t>
  </si>
  <si>
    <t>49.94432</t>
  </si>
  <si>
    <t>19.19126393</t>
  </si>
  <si>
    <t>74.22988</t>
  </si>
  <si>
    <t>170.96424</t>
  </si>
  <si>
    <t>313.23218</t>
  </si>
  <si>
    <t>30.06896348</t>
  </si>
  <si>
    <t>1.76917</t>
  </si>
  <si>
    <t>131.72169</t>
  </si>
  <si>
    <t>44.97135</t>
  </si>
  <si>
    <t>304.88003</t>
  </si>
  <si>
    <t>39.48168677</t>
  </si>
  <si>
    <t>17.14175</t>
  </si>
  <si>
    <t>110.30347</t>
  </si>
  <si>
    <t>224.06676</t>
  </si>
  <si>
    <t>238.92881</t>
  </si>
  <si>
    <t>time since periapsis</t>
  </si>
  <si>
    <t>L =  Ω + ω + MA
L =  ϖ + MA
L = ε + n(t − t0), or L = ε + nt, since t = 0 at the epoch t0</t>
  </si>
  <si>
    <t>L, l</t>
  </si>
  <si>
    <t>*</t>
  </si>
  <si>
    <t>https://en.wikipedia.org/wiki/Orbital_elements#Alternative_parametrizations</t>
  </si>
  <si>
    <r>
      <t>T, T</t>
    </r>
    <r>
      <rPr>
        <vertAlign val="subscript"/>
        <sz val="11"/>
        <color theme="1"/>
        <rFont val="Calibri"/>
        <family val="2"/>
        <scheme val="minor"/>
      </rPr>
      <t>peri</t>
    </r>
  </si>
  <si>
    <t>ratio of planet radius to star radius</t>
  </si>
  <si>
    <t>distance of lightcurve dips</t>
  </si>
  <si>
    <t>lightcurve dip depth</t>
  </si>
  <si>
    <t>orbital period</t>
  </si>
  <si>
    <t>radial velocity (of star)</t>
  </si>
  <si>
    <t>planet masses modulo an unknown inclination</t>
  </si>
  <si>
    <t>mp(RV)</t>
  </si>
  <si>
    <t>Input</t>
  </si>
  <si>
    <t>Calculation</t>
  </si>
  <si>
    <t>Output</t>
  </si>
  <si>
    <t>delta LC = rp**2 / rs**2</t>
  </si>
  <si>
    <t>LC, RV</t>
  </si>
  <si>
    <t>?</t>
  </si>
  <si>
    <t>constrain inclination -&gt; planet masses -&gt; mean densities</t>
  </si>
  <si>
    <t>time of conjunction</t>
  </si>
  <si>
    <r>
      <t>T</t>
    </r>
    <r>
      <rPr>
        <vertAlign val="subscript"/>
        <sz val="11"/>
        <color theme="1"/>
        <rFont val="Calibri"/>
        <family val="2"/>
        <scheme val="minor"/>
      </rPr>
      <t>C</t>
    </r>
  </si>
  <si>
    <t>lightcurve dip time</t>
  </si>
  <si>
    <t>[au] semi-major axis</t>
  </si>
  <si>
    <t>[1] eccentricity</t>
  </si>
  <si>
    <t>[deg] inclination</t>
  </si>
  <si>
    <t>[deg] longitude of ascending node</t>
  </si>
  <si>
    <t>[deg] longitude of periapsis</t>
  </si>
  <si>
    <t>[deg] mean longitude</t>
  </si>
  <si>
    <t>time of conjunction
phase</t>
  </si>
  <si>
    <t>Transit depth (fraction)</t>
  </si>
  <si>
    <r>
      <rPr>
        <sz val="11"/>
        <color theme="1"/>
        <rFont val="Symbol"/>
        <family val="1"/>
        <charset val="2"/>
      </rPr>
      <t xml:space="preserve"> d</t>
    </r>
    <r>
      <rPr>
        <sz val="11"/>
        <color theme="1"/>
        <rFont val="Calibri"/>
        <family val="2"/>
      </rPr>
      <t xml:space="preserve"> = </t>
    </r>
    <r>
      <rPr>
        <sz val="11"/>
        <color theme="1"/>
        <rFont val="Calibri"/>
        <family val="2"/>
        <scheme val="minor"/>
      </rPr>
      <t>(R</t>
    </r>
    <r>
      <rPr>
        <vertAlign val="subscript"/>
        <sz val="11"/>
        <color theme="1"/>
        <rFont val="Calibri"/>
        <family val="2"/>
        <scheme val="minor"/>
      </rPr>
      <t>P</t>
    </r>
    <r>
      <rPr>
        <sz val="11"/>
        <color theme="1"/>
        <rFont val="Calibri"/>
        <family val="2"/>
        <scheme val="minor"/>
      </rPr>
      <t>/R</t>
    </r>
    <r>
      <rPr>
        <vertAlign val="subscript"/>
        <sz val="11"/>
        <color theme="1"/>
        <rFont val="Calibri"/>
        <family val="2"/>
        <scheme val="minor"/>
      </rPr>
      <t>Star</t>
    </r>
    <r>
      <rPr>
        <sz val="11"/>
        <color theme="1"/>
        <rFont val="Calibri"/>
        <family val="2"/>
        <scheme val="minor"/>
      </rPr>
      <t xml:space="preserve"> )**2</t>
    </r>
  </si>
  <si>
    <t>duration of partial eclipse before/after total/ring eclipse</t>
  </si>
  <si>
    <t>Ingress/egress transit duration</t>
  </si>
  <si>
    <t>The total primary transit duration (first to fourth contact). I.e. from beginning of ingress till end of egress.</t>
  </si>
  <si>
    <r>
      <t>T</t>
    </r>
    <r>
      <rPr>
        <vertAlign val="subscript"/>
        <sz val="11"/>
        <color theme="1"/>
        <rFont val="Calibri"/>
        <family val="2"/>
        <scheme val="minor"/>
      </rPr>
      <t>T</t>
    </r>
  </si>
  <si>
    <t>Time of minimum projected separation between the star and planet, as seen by the observer.</t>
  </si>
  <si>
    <t>time of transit
phase</t>
  </si>
  <si>
    <r>
      <t>Time of eclipse. Phase of the periodic lightcurve signal. Average of T</t>
    </r>
    <r>
      <rPr>
        <vertAlign val="subscript"/>
        <sz val="11"/>
        <color theme="1"/>
        <rFont val="Calibri"/>
        <family val="2"/>
        <scheme val="minor"/>
      </rPr>
      <t>1</t>
    </r>
    <r>
      <rPr>
        <sz val="11"/>
        <color theme="1"/>
        <rFont val="Calibri"/>
        <family val="2"/>
        <scheme val="minor"/>
      </rPr>
      <t xml:space="preserve"> and T</t>
    </r>
    <r>
      <rPr>
        <vertAlign val="subscript"/>
        <sz val="11"/>
        <color theme="1"/>
        <rFont val="Calibri"/>
        <family val="2"/>
        <scheme val="minor"/>
      </rPr>
      <t>4</t>
    </r>
    <r>
      <rPr>
        <sz val="11"/>
        <color theme="1"/>
        <rFont val="Calibri"/>
        <family val="2"/>
        <scheme val="minor"/>
      </rPr>
      <t>. Differs significantly from T</t>
    </r>
    <r>
      <rPr>
        <vertAlign val="subscript"/>
        <sz val="11"/>
        <color theme="1"/>
        <rFont val="Calibri"/>
        <family val="2"/>
        <scheme val="minor"/>
      </rPr>
      <t>T</t>
    </r>
    <r>
      <rPr>
        <sz val="11"/>
        <color theme="1"/>
        <rFont val="Calibri"/>
        <family val="2"/>
        <scheme val="minor"/>
      </rPr>
      <t xml:space="preserve"> for large e and large i.</t>
    </r>
  </si>
  <si>
    <t>ω = lat - nu
ω = ϖ - Ω</t>
  </si>
  <si>
    <t>MA(EA) = EA - e * sin(EA)
MA(t-T) = n * (t - T) 
MA = L  - ϖ
MA = L - Ω - ω</t>
  </si>
  <si>
    <r>
      <t>BJD</t>
    </r>
    <r>
      <rPr>
        <vertAlign val="subscript"/>
        <sz val="11"/>
        <rFont val="Calibri"/>
        <family val="2"/>
        <scheme val="minor"/>
      </rPr>
      <t>TDB</t>
    </r>
  </si>
  <si>
    <t>Angle in the plane of the orbit from the ascending node to the pericenter.</t>
  </si>
  <si>
    <t>Angle in the plane of the orbit between the direction of periapsis and the current position of the body, as seen from the main focus of the ellipse (the point around which the object orbits).</t>
  </si>
  <si>
    <t>Checken!!!!</t>
  </si>
  <si>
    <t>Mean longitude is the ecliptic longitude at which an orbiting body could be found if its orbit were circular and free of perturbations. While nominally a simple longitude, in practice the mean longitude does not correspond to any one physical angle.</t>
  </si>
  <si>
    <t>L=90</t>
  </si>
  <si>
    <t>EXOFASTv2 - exoplanet modeling code - explains all parameters!.pdf</t>
  </si>
  <si>
    <t>Alte Vermutung von Uli. Typische Exoplanet Information.</t>
  </si>
  <si>
    <t>a, e, i, ω, Ω</t>
  </si>
  <si>
    <t>nu = -ω -90° @ TT</t>
  </si>
  <si>
    <t>a, e, i, ω, Ω=270°</t>
  </si>
  <si>
    <t>nu=270° @ TT</t>
  </si>
  <si>
    <t>Angle in the reference plane between a reference direction and the direction to the ascending node.
Für Exoplaneten kann bei nur einem Planeten immer Ω=0 angenommen werden, denn Ω ungleich Null kann durch Kopf schieflegen ausgeglichen werden.</t>
  </si>
  <si>
    <t>nu</t>
  </si>
  <si>
    <t>T</t>
  </si>
  <si>
    <t xml:space="preserve">L=270    </t>
  </si>
  <si>
    <t xml:space="preserve">nu=270    </t>
  </si>
  <si>
    <t>nu=90</t>
  </si>
  <si>
    <t>nu=0</t>
  </si>
  <si>
    <t xml:space="preserve">   nu=90</t>
  </si>
  <si>
    <t xml:space="preserve">nu=0     </t>
  </si>
  <si>
    <t xml:space="preserve">     nu=180</t>
  </si>
  <si>
    <t>T=25%*P</t>
  </si>
  <si>
    <t xml:space="preserve">T=75%*P  </t>
  </si>
  <si>
    <t>a, e, i are mandatory.</t>
  </si>
  <si>
    <t>Alternatively: State vector</t>
  </si>
  <si>
    <t xml:space="preserve"> nu=0     </t>
  </si>
  <si>
    <t xml:space="preserve"> nu=180     </t>
  </si>
  <si>
    <t>2 of Ω, ω, ϖ are needed.</t>
  </si>
  <si>
    <t>1 of L, nu, EA, MA, T is needed.</t>
  </si>
  <si>
    <t>t is optional.</t>
  </si>
  <si>
    <t xml:space="preserve">     ea=180</t>
  </si>
  <si>
    <t>ea=0</t>
  </si>
  <si>
    <t>ea=90</t>
  </si>
  <si>
    <t xml:space="preserve">ea=270    </t>
  </si>
  <si>
    <t xml:space="preserve">   ea=90</t>
  </si>
  <si>
    <t xml:space="preserve">ea=0     </t>
  </si>
  <si>
    <t>ma=90</t>
  </si>
  <si>
    <t xml:space="preserve"> ma</t>
  </si>
  <si>
    <t xml:space="preserve"> ea</t>
  </si>
  <si>
    <t xml:space="preserve">L=0 </t>
  </si>
  <si>
    <t xml:space="preserve">        L=180</t>
  </si>
  <si>
    <t xml:space="preserve">  L=0</t>
  </si>
  <si>
    <t xml:space="preserve">L=90        </t>
  </si>
  <si>
    <t>z (to viewer)</t>
  </si>
  <si>
    <t>y</t>
  </si>
  <si>
    <t xml:space="preserve">x  </t>
  </si>
  <si>
    <t xml:space="preserve">  z</t>
  </si>
  <si>
    <t>y (to viewer)</t>
  </si>
  <si>
    <t>overhead view</t>
  </si>
  <si>
    <t>edge-on view</t>
  </si>
  <si>
    <t xml:space="preserve">ma=270    </t>
  </si>
  <si>
    <t xml:space="preserve">ma=90        </t>
  </si>
  <si>
    <t xml:space="preserve">ma=0 </t>
  </si>
  <si>
    <t xml:space="preserve">        ma=180</t>
  </si>
  <si>
    <t xml:space="preserve">  ma=0</t>
  </si>
  <si>
    <t xml:space="preserve">  T=0</t>
  </si>
  <si>
    <t xml:space="preserve">T=0 </t>
  </si>
  <si>
    <t xml:space="preserve">nu=90        </t>
  </si>
  <si>
    <t xml:space="preserve">nu=0 </t>
  </si>
  <si>
    <t xml:space="preserve">        nu=180</t>
  </si>
  <si>
    <t xml:space="preserve">  nu=0</t>
  </si>
  <si>
    <t xml:space="preserve">ea=0 </t>
  </si>
  <si>
    <t xml:space="preserve">        ea=180</t>
  </si>
  <si>
    <t xml:space="preserve">  ea=0</t>
  </si>
  <si>
    <t xml:space="preserve">ea=90        </t>
  </si>
  <si>
    <t xml:space="preserve"> nu=135     </t>
  </si>
  <si>
    <t xml:space="preserve">nu=90    </t>
  </si>
  <si>
    <t xml:space="preserve">nu=270      </t>
  </si>
  <si>
    <t xml:space="preserve">         T=50%*P</t>
  </si>
  <si>
    <t>nu=90 (primary eclipse)</t>
  </si>
  <si>
    <t>nu=270 (secondary eclipse)</t>
  </si>
  <si>
    <t xml:space="preserve"> nu=135 (primary eclipse)    </t>
  </si>
  <si>
    <t>nu=315 (secondary eclipse)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</si>
</sst>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0E+00"/>
    <numFmt numFmtId="167" formatCode="0.000"/>
    <numFmt numFmtId="168" formatCode="0.00000E+00"/>
    <numFmt numFmtId="169" formatCode="0.000000"/>
    <numFmt numFmtId="170" formatCode="0.000%"/>
  </numFmts>
  <fonts count="18" x14ac:knownFonts="1">
    <font>
      <sz val="11"/>
      <color theme="1"/>
      <name val="Calibri"/>
      <family val="2"/>
      <scheme val="minor"/>
    </font>
    <font>
      <sz val="11"/>
      <color theme="1"/>
      <name val="Calibri"/>
      <family val="2"/>
      <scheme val="minor"/>
    </font>
    <font>
      <sz val="11"/>
      <color rgb="FF0070C0"/>
      <name val="Calibri"/>
      <family val="2"/>
      <scheme val="minor"/>
    </font>
    <font>
      <u/>
      <sz val="11"/>
      <color theme="10"/>
      <name val="Calibri"/>
      <family val="2"/>
    </font>
    <font>
      <sz val="11"/>
      <color rgb="FFFF0000"/>
      <name val="Calibri"/>
      <family val="2"/>
      <scheme val="minor"/>
    </font>
    <font>
      <b/>
      <sz val="11"/>
      <color theme="1"/>
      <name val="Calibri"/>
      <family val="2"/>
      <scheme val="minor"/>
    </font>
    <font>
      <sz val="11"/>
      <color rgb="FF00B050"/>
      <name val="Calibri"/>
      <family val="2"/>
      <scheme val="minor"/>
    </font>
    <font>
      <vertAlign val="subscript"/>
      <sz val="11"/>
      <color theme="1"/>
      <name val="Calibri"/>
      <family val="2"/>
      <scheme val="minor"/>
    </font>
    <font>
      <vertAlign val="subscript"/>
      <sz val="11"/>
      <color rgb="FF00B050"/>
      <name val="Calibri"/>
      <family val="2"/>
      <scheme val="minor"/>
    </font>
    <font>
      <u/>
      <sz val="11"/>
      <color rgb="FF00B0F0"/>
      <name val="Calibri"/>
      <family val="2"/>
    </font>
    <font>
      <b/>
      <sz val="12"/>
      <color theme="1"/>
      <name val="Calibri"/>
      <family val="2"/>
      <scheme val="minor"/>
    </font>
    <font>
      <b/>
      <sz val="14"/>
      <color theme="1"/>
      <name val="Calibri"/>
      <family val="2"/>
      <scheme val="minor"/>
    </font>
    <font>
      <sz val="11"/>
      <color theme="1"/>
      <name val="Calibri"/>
      <family val="2"/>
    </font>
    <font>
      <sz val="11"/>
      <color theme="1"/>
      <name val="Symbol"/>
      <family val="1"/>
      <charset val="2"/>
    </font>
    <font>
      <sz val="11"/>
      <name val="Calibri"/>
      <family val="2"/>
      <scheme val="minor"/>
    </font>
    <font>
      <vertAlign val="subscript"/>
      <sz val="11"/>
      <name val="Calibri"/>
      <family val="2"/>
      <scheme val="minor"/>
    </font>
    <font>
      <sz val="11"/>
      <color theme="9" tint="-0.249977111117893"/>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indexed="64"/>
      </top>
      <bottom style="thin">
        <color theme="0" tint="-0.34998626667073579"/>
      </bottom>
      <diagonal/>
    </border>
    <border>
      <left style="thin">
        <color theme="0" tint="-0.34998626667073579"/>
      </left>
      <right style="thin">
        <color indexed="64"/>
      </right>
      <top style="thin">
        <color theme="0" tint="-0.34998626667073579"/>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indexed="64"/>
      </top>
      <bottom style="thin">
        <color theme="0" tint="-0.34998626667073579"/>
      </bottom>
      <diagonal/>
    </border>
    <border>
      <left style="thin">
        <color theme="0" tint="-0.34998626667073579"/>
      </left>
      <right style="medium">
        <color theme="0" tint="-0.34998626667073579"/>
      </right>
      <top style="thin">
        <color theme="0" tint="-0.34998626667073579"/>
      </top>
      <bottom/>
      <diagonal/>
    </border>
    <border>
      <left/>
      <right style="thin">
        <color indexed="64"/>
      </right>
      <top style="thin">
        <color indexed="64"/>
      </top>
      <bottom style="thin">
        <color theme="0" tint="-0.34998626667073579"/>
      </bottom>
      <diagonal/>
    </border>
    <border>
      <left/>
      <right style="thin">
        <color indexed="64"/>
      </right>
      <top style="thin">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cellStyleXfs>
  <cellXfs count="95">
    <xf numFmtId="0" fontId="0" fillId="0" borderId="0" xfId="0"/>
    <xf numFmtId="165" fontId="0" fillId="0" borderId="0" xfId="1" applyNumberFormat="1" applyFont="1"/>
    <xf numFmtId="165" fontId="0" fillId="0" borderId="0" xfId="0" applyNumberFormat="1"/>
    <xf numFmtId="164" fontId="0" fillId="0" borderId="0" xfId="0" applyNumberFormat="1"/>
    <xf numFmtId="1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2" applyNumberFormat="1" applyFont="1"/>
    <xf numFmtId="1" fontId="0" fillId="0" borderId="0" xfId="0" applyNumberFormat="1"/>
    <xf numFmtId="0" fontId="0" fillId="0" borderId="0" xfId="0" applyAlignment="1">
      <alignment horizontal="center"/>
    </xf>
    <xf numFmtId="0" fontId="2" fillId="0" borderId="0" xfId="0" applyFont="1"/>
    <xf numFmtId="0" fontId="0" fillId="0" borderId="1" xfId="0" applyBorder="1"/>
    <xf numFmtId="9" fontId="2" fillId="0" borderId="1" xfId="0" applyNumberFormat="1" applyFont="1" applyBorder="1"/>
    <xf numFmtId="9" fontId="0" fillId="0" borderId="1" xfId="2" applyFont="1" applyBorder="1"/>
    <xf numFmtId="0" fontId="3" fillId="0" borderId="0" xfId="3" applyAlignment="1" applyProtection="1">
      <alignment horizontal="left" indent="1"/>
    </xf>
    <xf numFmtId="0" fontId="3" fillId="0" borderId="0" xfId="3" applyAlignment="1" applyProtection="1"/>
    <xf numFmtId="0" fontId="0" fillId="0" borderId="0" xfId="0" applyAlignment="1">
      <alignment horizontal="right"/>
    </xf>
    <xf numFmtId="9" fontId="0" fillId="0" borderId="0" xfId="0" applyNumberFormat="1"/>
    <xf numFmtId="9" fontId="0" fillId="0" borderId="0" xfId="0" applyNumberFormat="1" applyAlignment="1">
      <alignment horizontal="right"/>
    </xf>
    <xf numFmtId="0" fontId="5" fillId="0" borderId="0" xfId="0" applyFont="1"/>
    <xf numFmtId="0" fontId="5" fillId="0" borderId="0" xfId="0" applyFont="1" applyAlignment="1">
      <alignment horizontal="center"/>
    </xf>
    <xf numFmtId="0" fontId="6" fillId="0" borderId="0" xfId="0" applyFont="1"/>
    <xf numFmtId="0" fontId="4" fillId="0" borderId="0" xfId="0" applyFont="1"/>
    <xf numFmtId="0" fontId="0" fillId="0" borderId="0" xfId="0" applyAlignment="1">
      <alignment wrapText="1"/>
    </xf>
    <xf numFmtId="0" fontId="6" fillId="0" borderId="0" xfId="0" applyFont="1" applyAlignment="1">
      <alignment horizontal="right"/>
    </xf>
    <xf numFmtId="0" fontId="0" fillId="0" borderId="0" xfId="0" applyAlignment="1">
      <alignment horizontal="left"/>
    </xf>
    <xf numFmtId="0" fontId="9" fillId="0" borderId="0" xfId="3" applyFont="1" applyAlignment="1" applyProtection="1"/>
    <xf numFmtId="0" fontId="10" fillId="0" borderId="0" xfId="0" applyFont="1"/>
    <xf numFmtId="0" fontId="0" fillId="0" borderId="0" xfId="0" applyAlignment="1">
      <alignment vertical="top" wrapText="1"/>
    </xf>
    <xf numFmtId="0" fontId="0" fillId="0" borderId="1" xfId="0" applyBorder="1" applyAlignment="1">
      <alignment vertical="top" wrapText="1"/>
    </xf>
    <xf numFmtId="0" fontId="0" fillId="2" borderId="1" xfId="0" applyFill="1" applyBorder="1" applyAlignment="1">
      <alignment vertical="top" wrapText="1"/>
    </xf>
    <xf numFmtId="0" fontId="11" fillId="0" borderId="0" xfId="0" applyFont="1"/>
    <xf numFmtId="0" fontId="3" fillId="0" borderId="1" xfId="3" applyFill="1" applyBorder="1" applyAlignment="1" applyProtection="1"/>
    <xf numFmtId="0" fontId="0" fillId="0" borderId="1" xfId="0" applyBorder="1" applyAlignment="1">
      <alignment vertical="top"/>
    </xf>
    <xf numFmtId="49" fontId="0" fillId="0" borderId="0" xfId="0" applyNumberFormat="1"/>
    <xf numFmtId="0" fontId="3" fillId="0" borderId="0" xfId="3" applyFill="1" applyAlignment="1" applyProtection="1"/>
    <xf numFmtId="0" fontId="0" fillId="6" borderId="1" xfId="0" applyFill="1" applyBorder="1" applyAlignment="1">
      <alignment vertical="top" wrapText="1"/>
    </xf>
    <xf numFmtId="0" fontId="5"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5" borderId="1" xfId="0" applyFont="1" applyFill="1" applyBorder="1" applyAlignment="1">
      <alignment horizontal="center"/>
    </xf>
    <xf numFmtId="49" fontId="0" fillId="3" borderId="2" xfId="0" applyNumberFormat="1" applyFill="1" applyBorder="1"/>
    <xf numFmtId="0" fontId="0" fillId="0" borderId="5" xfId="0" applyBorder="1" applyAlignment="1">
      <alignment horizontal="center" wrapText="1"/>
    </xf>
    <xf numFmtId="0" fontId="0" fillId="0" borderId="6" xfId="0" applyBorder="1"/>
    <xf numFmtId="0" fontId="0" fillId="0" borderId="7" xfId="0" applyBorder="1" applyAlignment="1">
      <alignment horizontal="center" wrapText="1"/>
    </xf>
    <xf numFmtId="49" fontId="0" fillId="0" borderId="8" xfId="0" applyNumberFormat="1" applyBorder="1"/>
    <xf numFmtId="0" fontId="0" fillId="0" borderId="9" xfId="0" applyBorder="1"/>
    <xf numFmtId="49" fontId="5" fillId="3" borderId="3" xfId="0" applyNumberFormat="1" applyFont="1" applyFill="1" applyBorder="1" applyAlignment="1">
      <alignment horizontal="centerContinuous"/>
    </xf>
    <xf numFmtId="49" fontId="5" fillId="3" borderId="4" xfId="0" applyNumberFormat="1" applyFont="1" applyFill="1" applyBorder="1" applyAlignment="1">
      <alignment horizontal="centerContinuous"/>
    </xf>
    <xf numFmtId="0" fontId="0" fillId="0" borderId="8" xfId="0" applyBorder="1" applyAlignment="1">
      <alignment wrapText="1"/>
    </xf>
    <xf numFmtId="0" fontId="12" fillId="0" borderId="1" xfId="0" applyFont="1" applyBorder="1" applyAlignment="1">
      <alignment vertical="top" wrapText="1"/>
    </xf>
    <xf numFmtId="0" fontId="13" fillId="0" borderId="1" xfId="0" applyFont="1" applyBorder="1" applyAlignment="1">
      <alignment vertical="top" wrapText="1"/>
    </xf>
    <xf numFmtId="0" fontId="14" fillId="0" borderId="0" xfId="0" applyFont="1"/>
    <xf numFmtId="0" fontId="14" fillId="0" borderId="0" xfId="0" applyFont="1" applyAlignment="1">
      <alignment horizontal="left"/>
    </xf>
    <xf numFmtId="0" fontId="16" fillId="0" borderId="0" xfId="0" applyFont="1"/>
    <xf numFmtId="0" fontId="16" fillId="0" borderId="0" xfId="0" applyFont="1" applyAlignment="1">
      <alignment horizontal="left"/>
    </xf>
    <xf numFmtId="0" fontId="4" fillId="0" borderId="10" xfId="0" applyFont="1" applyBorder="1" applyAlignment="1">
      <alignment vertical="top" wrapText="1"/>
    </xf>
    <xf numFmtId="0" fontId="0" fillId="0" borderId="12"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7" fillId="0" borderId="1" xfId="0" applyFont="1" applyBorder="1" applyAlignment="1">
      <alignment vertical="top" wrapText="1"/>
    </xf>
    <xf numFmtId="166" fontId="2" fillId="0" borderId="0" xfId="0" applyNumberFormat="1" applyFont="1"/>
    <xf numFmtId="3" fontId="0" fillId="0" borderId="0" xfId="0" applyNumberFormat="1"/>
    <xf numFmtId="0" fontId="0" fillId="0" borderId="20" xfId="0" applyBorder="1" applyAlignment="1">
      <alignment horizontal="center"/>
    </xf>
    <xf numFmtId="0" fontId="0" fillId="0" borderId="21" xfId="0" applyBorder="1" applyAlignment="1">
      <alignment horizontal="center"/>
    </xf>
    <xf numFmtId="0" fontId="0" fillId="0" borderId="14" xfId="0" applyBorder="1" applyAlignment="1">
      <alignment horizontal="right"/>
    </xf>
    <xf numFmtId="0" fontId="0" fillId="0" borderId="0" xfId="0" applyAlignment="1">
      <alignment horizontal="left" vertical="center"/>
    </xf>
    <xf numFmtId="0" fontId="0" fillId="0" borderId="0" xfId="0" applyAlignment="1">
      <alignment horizontal="centerContinuous" vertical="center"/>
    </xf>
    <xf numFmtId="0" fontId="0" fillId="0" borderId="0" xfId="0" applyAlignment="1">
      <alignment horizontal="centerContinuous"/>
    </xf>
    <xf numFmtId="0" fontId="0" fillId="0" borderId="14" xfId="0" applyBorder="1" applyAlignment="1">
      <alignment horizontal="left"/>
    </xf>
    <xf numFmtId="0" fontId="4" fillId="0" borderId="17" xfId="0" applyFont="1" applyBorder="1" applyAlignment="1">
      <alignment horizontal="center"/>
    </xf>
    <xf numFmtId="0" fontId="4" fillId="0" borderId="19" xfId="0" applyFont="1" applyBorder="1" applyAlignment="1">
      <alignment horizontal="center"/>
    </xf>
    <xf numFmtId="0" fontId="0" fillId="0" borderId="22" xfId="0" applyBorder="1" applyAlignment="1">
      <alignment horizontal="center" wrapText="1"/>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22" xfId="0" applyFont="1" applyBorder="1" applyAlignment="1">
      <alignment horizontal="center" wrapText="1"/>
    </xf>
    <xf numFmtId="0" fontId="0" fillId="0" borderId="12" xfId="0" applyBorder="1" applyAlignment="1">
      <alignment horizontal="right"/>
    </xf>
    <xf numFmtId="0" fontId="0" fillId="0" borderId="28" xfId="0" applyBorder="1"/>
    <xf numFmtId="0" fontId="0" fillId="0" borderId="29" xfId="0" applyBorder="1"/>
    <xf numFmtId="0" fontId="0" fillId="0" borderId="30" xfId="0" applyBorder="1"/>
    <xf numFmtId="0" fontId="0" fillId="0" borderId="11" xfId="0" applyBorder="1" applyAlignment="1">
      <alignment horizontal="left"/>
    </xf>
  </cellXfs>
  <cellStyles count="4">
    <cellStyle name="Komma" xfId="1" builtinId="3"/>
    <cellStyle name="Link" xfId="3" builtinId="8"/>
    <cellStyle name="Prozent" xfId="2"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svg"/><Relationship Id="rId1" Type="http://schemas.openxmlformats.org/officeDocument/2006/relationships/image" Target="../media/image15.png"/><Relationship Id="rId4"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6</xdr:col>
      <xdr:colOff>457200</xdr:colOff>
      <xdr:row>4</xdr:row>
      <xdr:rowOff>85725</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038975" y="381000"/>
          <a:ext cx="121920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314325</xdr:colOff>
      <xdr:row>8</xdr:row>
      <xdr:rowOff>104775</xdr:rowOff>
    </xdr:from>
    <xdr:to>
      <xdr:col>15</xdr:col>
      <xdr:colOff>713400</xdr:colOff>
      <xdr:row>33</xdr:row>
      <xdr:rowOff>103800</xdr:rowOff>
    </xdr:to>
    <xdr:grpSp>
      <xdr:nvGrpSpPr>
        <xdr:cNvPr id="57" name="Gruppieren 56">
          <a:extLst>
            <a:ext uri="{FF2B5EF4-FFF2-40B4-BE49-F238E27FC236}">
              <a16:creationId xmlns:a16="http://schemas.microsoft.com/office/drawing/2014/main" id="{00000000-0008-0000-0100-000039000000}"/>
            </a:ext>
          </a:extLst>
        </xdr:cNvPr>
        <xdr:cNvGrpSpPr/>
      </xdr:nvGrpSpPr>
      <xdr:grpSpPr>
        <a:xfrm>
          <a:off x="8029575" y="1628775"/>
          <a:ext cx="4799625" cy="4761525"/>
          <a:chOff x="7934325" y="1552575"/>
          <a:chExt cx="4761525" cy="4761525"/>
        </a:xfrm>
      </xdr:grpSpPr>
      <xdr:sp macro="" textlink="">
        <xdr:nvSpPr>
          <xdr:cNvPr id="7" name="Ellipse 6">
            <a:extLst>
              <a:ext uri="{FF2B5EF4-FFF2-40B4-BE49-F238E27FC236}">
                <a16:creationId xmlns:a16="http://schemas.microsoft.com/office/drawing/2014/main" id="{00000000-0008-0000-0100-000007000000}"/>
              </a:ext>
            </a:extLst>
          </xdr:cNvPr>
          <xdr:cNvSpPr/>
        </xdr:nvSpPr>
        <xdr:spPr>
          <a:xfrm>
            <a:off x="7934325" y="1552575"/>
            <a:ext cx="4752000" cy="475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8" name="Ellipse 7">
            <a:extLst>
              <a:ext uri="{FF2B5EF4-FFF2-40B4-BE49-F238E27FC236}">
                <a16:creationId xmlns:a16="http://schemas.microsoft.com/office/drawing/2014/main" id="{00000000-0008-0000-0100-000008000000}"/>
              </a:ext>
            </a:extLst>
          </xdr:cNvPr>
          <xdr:cNvSpPr/>
        </xdr:nvSpPr>
        <xdr:spPr>
          <a:xfrm>
            <a:off x="7943850" y="1562100"/>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twoCellAnchor editAs="oneCell">
    <xdr:from>
      <xdr:col>0</xdr:col>
      <xdr:colOff>19050</xdr:colOff>
      <xdr:row>0</xdr:row>
      <xdr:rowOff>0</xdr:rowOff>
    </xdr:from>
    <xdr:to>
      <xdr:col>4</xdr:col>
      <xdr:colOff>181423</xdr:colOff>
      <xdr:row>11</xdr:row>
      <xdr:rowOff>9819</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9050" y="0"/>
          <a:ext cx="3210373" cy="2105319"/>
        </a:xfrm>
        <a:prstGeom prst="rect">
          <a:avLst/>
        </a:prstGeom>
      </xdr:spPr>
    </xdr:pic>
    <xdr:clientData/>
  </xdr:twoCellAnchor>
  <xdr:twoCellAnchor editAs="oneCell">
    <xdr:from>
      <xdr:col>0</xdr:col>
      <xdr:colOff>95250</xdr:colOff>
      <xdr:row>26</xdr:row>
      <xdr:rowOff>66675</xdr:rowOff>
    </xdr:from>
    <xdr:to>
      <xdr:col>2</xdr:col>
      <xdr:colOff>76410</xdr:colOff>
      <xdr:row>28</xdr:row>
      <xdr:rowOff>133413</xdr:rowOff>
    </xdr:to>
    <xdr:pic>
      <xdr:nvPicPr>
        <xdr:cNvPr id="4" name="Grafik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95250" y="4638675"/>
          <a:ext cx="1505160" cy="447738"/>
        </a:xfrm>
        <a:prstGeom prst="rect">
          <a:avLst/>
        </a:prstGeom>
      </xdr:spPr>
    </xdr:pic>
    <xdr:clientData/>
  </xdr:twoCellAnchor>
  <xdr:twoCellAnchor editAs="oneCell">
    <xdr:from>
      <xdr:col>0</xdr:col>
      <xdr:colOff>104775</xdr:colOff>
      <xdr:row>23</xdr:row>
      <xdr:rowOff>0</xdr:rowOff>
    </xdr:from>
    <xdr:to>
      <xdr:col>2</xdr:col>
      <xdr:colOff>381000</xdr:colOff>
      <xdr:row>26</xdr:row>
      <xdr:rowOff>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04775" y="4381500"/>
          <a:ext cx="1800225" cy="571500"/>
        </a:xfrm>
        <a:prstGeom prst="rect">
          <a:avLst/>
        </a:prstGeom>
        <a:noFill/>
      </xdr:spPr>
    </xdr:pic>
    <xdr:clientData/>
  </xdr:twoCellAnchor>
  <xdr:twoCellAnchor>
    <xdr:from>
      <xdr:col>13</xdr:col>
      <xdr:colOff>219074</xdr:colOff>
      <xdr:row>1</xdr:row>
      <xdr:rowOff>95250</xdr:rowOff>
    </xdr:from>
    <xdr:to>
      <xdr:col>22</xdr:col>
      <xdr:colOff>571499</xdr:colOff>
      <xdr:row>39</xdr:row>
      <xdr:rowOff>57150</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0677524" y="285750"/>
          <a:ext cx="7210425" cy="7200900"/>
        </a:xfrm>
        <a:prstGeom prst="ellipse">
          <a:avLst/>
        </a:prstGeom>
        <a:solidFill>
          <a:srgbClr val="FFFF00">
            <a:alpha val="88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12</xdr:col>
      <xdr:colOff>542925</xdr:colOff>
      <xdr:row>21</xdr:row>
      <xdr:rowOff>19049</xdr:rowOff>
    </xdr:from>
    <xdr:to>
      <xdr:col>14</xdr:col>
      <xdr:colOff>219074</xdr:colOff>
      <xdr:row>32</xdr:row>
      <xdr:rowOff>19053</xdr:rowOff>
    </xdr:to>
    <xdr:cxnSp macro="">
      <xdr:nvCxnSpPr>
        <xdr:cNvPr id="10" name="Gerade Verbindung 9" descr="rB">
          <a:extLst>
            <a:ext uri="{FF2B5EF4-FFF2-40B4-BE49-F238E27FC236}">
              <a16:creationId xmlns:a16="http://schemas.microsoft.com/office/drawing/2014/main" id="{00000000-0008-0000-0100-00000A000000}"/>
            </a:ext>
          </a:extLst>
        </xdr:cNvPr>
        <xdr:cNvCxnSpPr/>
      </xdr:nvCxnSpPr>
      <xdr:spPr>
        <a:xfrm rot="16200000" flipH="1">
          <a:off x="9791698" y="4467226"/>
          <a:ext cx="2095504" cy="1200149"/>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95251</xdr:colOff>
      <xdr:row>9</xdr:row>
      <xdr:rowOff>133352</xdr:rowOff>
    </xdr:from>
    <xdr:to>
      <xdr:col>14</xdr:col>
      <xdr:colOff>219075</xdr:colOff>
      <xdr:row>32</xdr:row>
      <xdr:rowOff>9528</xdr:rowOff>
    </xdr:to>
    <xdr:cxnSp macro="">
      <xdr:nvCxnSpPr>
        <xdr:cNvPr id="12" name="Gerade Verbindung 11" descr="rB">
          <a:extLst>
            <a:ext uri="{FF2B5EF4-FFF2-40B4-BE49-F238E27FC236}">
              <a16:creationId xmlns:a16="http://schemas.microsoft.com/office/drawing/2014/main" id="{00000000-0008-0000-0100-00000C000000}"/>
            </a:ext>
          </a:extLst>
        </xdr:cNvPr>
        <xdr:cNvCxnSpPr/>
      </xdr:nvCxnSpPr>
      <xdr:spPr>
        <a:xfrm rot="16200000" flipH="1">
          <a:off x="9248775" y="3914778"/>
          <a:ext cx="4257676" cy="123824"/>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228602</xdr:colOff>
      <xdr:row>20</xdr:row>
      <xdr:rowOff>101203</xdr:rowOff>
    </xdr:from>
    <xdr:to>
      <xdr:col>18</xdr:col>
      <xdr:colOff>41672</xdr:colOff>
      <xdr:row>32</xdr:row>
      <xdr:rowOff>19053</xdr:rowOff>
    </xdr:to>
    <xdr:cxnSp macro="">
      <xdr:nvCxnSpPr>
        <xdr:cNvPr id="15" name="Gerade Verbindung 14" descr="rB">
          <a:extLst>
            <a:ext uri="{FF2B5EF4-FFF2-40B4-BE49-F238E27FC236}">
              <a16:creationId xmlns:a16="http://schemas.microsoft.com/office/drawing/2014/main" id="{00000000-0008-0000-0100-00000F000000}"/>
            </a:ext>
          </a:extLst>
        </xdr:cNvPr>
        <xdr:cNvCxnSpPr/>
      </xdr:nvCxnSpPr>
      <xdr:spPr>
        <a:xfrm rot="10800000" flipV="1">
          <a:off x="11450243" y="3911203"/>
          <a:ext cx="2861070" cy="2203850"/>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19</xdr:row>
      <xdr:rowOff>104791</xdr:rowOff>
    </xdr:from>
    <xdr:to>
      <xdr:col>14</xdr:col>
      <xdr:colOff>104775</xdr:colOff>
      <xdr:row>23</xdr:row>
      <xdr:rowOff>142891</xdr:rowOff>
    </xdr:to>
    <xdr:sp macro="" textlink="">
      <xdr:nvSpPr>
        <xdr:cNvPr id="22" name="Textfeld 21">
          <a:extLst>
            <a:ext uri="{FF2B5EF4-FFF2-40B4-BE49-F238E27FC236}">
              <a16:creationId xmlns:a16="http://schemas.microsoft.com/office/drawing/2014/main" id="{00000000-0008-0000-0100-000016000000}"/>
            </a:ext>
          </a:extLst>
        </xdr:cNvPr>
        <xdr:cNvSpPr txBox="1"/>
      </xdr:nvSpPr>
      <xdr:spPr>
        <a:xfrm>
          <a:off x="10810875" y="3724291"/>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Body</a:t>
          </a:r>
        </a:p>
      </xdr:txBody>
    </xdr:sp>
    <xdr:clientData/>
  </xdr:twoCellAnchor>
  <xdr:twoCellAnchor>
    <xdr:from>
      <xdr:col>13</xdr:col>
      <xdr:colOff>466724</xdr:colOff>
      <xdr:row>16</xdr:row>
      <xdr:rowOff>76200</xdr:rowOff>
    </xdr:from>
    <xdr:to>
      <xdr:col>14</xdr:col>
      <xdr:colOff>476249</xdr:colOff>
      <xdr:row>17</xdr:row>
      <xdr:rowOff>95250</xdr:rowOff>
    </xdr:to>
    <xdr:sp macro="" textlink="">
      <xdr:nvSpPr>
        <xdr:cNvPr id="23" name="Textfeld 22">
          <a:extLst>
            <a:ext uri="{FF2B5EF4-FFF2-40B4-BE49-F238E27FC236}">
              <a16:creationId xmlns:a16="http://schemas.microsoft.com/office/drawing/2014/main" id="{00000000-0008-0000-0100-000017000000}"/>
            </a:ext>
          </a:extLst>
        </xdr:cNvPr>
        <xdr:cNvSpPr txBox="1"/>
      </xdr:nvSpPr>
      <xdr:spPr>
        <a:xfrm>
          <a:off x="10925174" y="3124200"/>
          <a:ext cx="7715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900" b="0" i="0">
              <a:solidFill>
                <a:srgbClr val="FF0000"/>
              </a:solidFill>
              <a:latin typeface="+mn-lt"/>
              <a:ea typeface="+mn-ea"/>
              <a:cs typeface="+mn-cs"/>
            </a:rPr>
            <a:t>radical  axis</a:t>
          </a:r>
        </a:p>
        <a:p>
          <a:endParaRPr lang="de-DE" sz="900" baseline="-25000">
            <a:solidFill>
              <a:srgbClr val="FF0000"/>
            </a:solidFill>
          </a:endParaRPr>
        </a:p>
      </xdr:txBody>
    </xdr:sp>
    <xdr:clientData/>
  </xdr:twoCellAnchor>
  <xdr:twoCellAnchor>
    <xdr:from>
      <xdr:col>14</xdr:col>
      <xdr:colOff>600397</xdr:colOff>
      <xdr:row>17</xdr:row>
      <xdr:rowOff>67361</xdr:rowOff>
    </xdr:from>
    <xdr:to>
      <xdr:col>15</xdr:col>
      <xdr:colOff>545628</xdr:colOff>
      <xdr:row>18</xdr:row>
      <xdr:rowOff>105461</xdr:rowOff>
    </xdr:to>
    <xdr:sp macro="" textlink="">
      <xdr:nvSpPr>
        <xdr:cNvPr id="24" name="Textfeld 23">
          <a:extLst>
            <a:ext uri="{FF2B5EF4-FFF2-40B4-BE49-F238E27FC236}">
              <a16:creationId xmlns:a16="http://schemas.microsoft.com/office/drawing/2014/main" id="{00000000-0008-0000-0100-000018000000}"/>
            </a:ext>
          </a:extLst>
        </xdr:cNvPr>
        <xdr:cNvSpPr txBox="1"/>
      </xdr:nvSpPr>
      <xdr:spPr>
        <a:xfrm>
          <a:off x="11820847" y="3305861"/>
          <a:ext cx="70723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d=P</a:t>
          </a:r>
          <a:r>
            <a:rPr lang="de-DE" sz="1100" baseline="-25000">
              <a:solidFill>
                <a:schemeClr val="tx1"/>
              </a:solidFill>
            </a:rPr>
            <a:t>B</a:t>
          </a:r>
          <a:r>
            <a:rPr lang="de-DE" sz="1100">
              <a:solidFill>
                <a:schemeClr val="tx1"/>
              </a:solidFill>
            </a:rPr>
            <a:t>-P</a:t>
          </a:r>
          <a:r>
            <a:rPr lang="de-DE" sz="1100" baseline="-25000">
              <a:solidFill>
                <a:schemeClr val="tx1"/>
              </a:solidFill>
            </a:rPr>
            <a:t>S</a:t>
          </a:r>
        </a:p>
      </xdr:txBody>
    </xdr:sp>
    <xdr:clientData/>
  </xdr:twoCellAnchor>
  <xdr:twoCellAnchor>
    <xdr:from>
      <xdr:col>12</xdr:col>
      <xdr:colOff>666750</xdr:colOff>
      <xdr:row>24</xdr:row>
      <xdr:rowOff>57150</xdr:rowOff>
    </xdr:from>
    <xdr:to>
      <xdr:col>13</xdr:col>
      <xdr:colOff>419100</xdr:colOff>
      <xdr:row>26</xdr:row>
      <xdr:rowOff>95250</xdr:rowOff>
    </xdr:to>
    <xdr:sp macro="" textlink="">
      <xdr:nvSpPr>
        <xdr:cNvPr id="25" name="Textfeld 24">
          <a:extLst>
            <a:ext uri="{FF2B5EF4-FFF2-40B4-BE49-F238E27FC236}">
              <a16:creationId xmlns:a16="http://schemas.microsoft.com/office/drawing/2014/main" id="{00000000-0008-0000-0100-000019000000}"/>
            </a:ext>
          </a:extLst>
        </xdr:cNvPr>
        <xdr:cNvSpPr txBox="1"/>
      </xdr:nvSpPr>
      <xdr:spPr>
        <a:xfrm>
          <a:off x="10363200" y="46291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16</xdr:col>
      <xdr:colOff>152400</xdr:colOff>
      <xdr:row>25</xdr:row>
      <xdr:rowOff>71443</xdr:rowOff>
    </xdr:from>
    <xdr:to>
      <xdr:col>16</xdr:col>
      <xdr:colOff>666750</xdr:colOff>
      <xdr:row>27</xdr:row>
      <xdr:rowOff>109543</xdr:rowOff>
    </xdr:to>
    <xdr:sp macro="" textlink="">
      <xdr:nvSpPr>
        <xdr:cNvPr id="26" name="Textfeld 25">
          <a:extLst>
            <a:ext uri="{FF2B5EF4-FFF2-40B4-BE49-F238E27FC236}">
              <a16:creationId xmlns:a16="http://schemas.microsoft.com/office/drawing/2014/main" id="{00000000-0008-0000-0100-00001A000000}"/>
            </a:ext>
          </a:extLst>
        </xdr:cNvPr>
        <xdr:cNvSpPr txBox="1"/>
      </xdr:nvSpPr>
      <xdr:spPr>
        <a:xfrm>
          <a:off x="12896850" y="4833943"/>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14</xdr:col>
      <xdr:colOff>485775</xdr:colOff>
      <xdr:row>19</xdr:row>
      <xdr:rowOff>90505</xdr:rowOff>
    </xdr:from>
    <xdr:to>
      <xdr:col>15</xdr:col>
      <xdr:colOff>238125</xdr:colOff>
      <xdr:row>23</xdr:row>
      <xdr:rowOff>128605</xdr:rowOff>
    </xdr:to>
    <xdr:sp macro="" textlink="">
      <xdr:nvSpPr>
        <xdr:cNvPr id="27" name="Textfeld 26">
          <a:extLst>
            <a:ext uri="{FF2B5EF4-FFF2-40B4-BE49-F238E27FC236}">
              <a16:creationId xmlns:a16="http://schemas.microsoft.com/office/drawing/2014/main" id="{00000000-0008-0000-0100-00001B000000}"/>
            </a:ext>
          </a:extLst>
        </xdr:cNvPr>
        <xdr:cNvSpPr txBox="1"/>
      </xdr:nvSpPr>
      <xdr:spPr>
        <a:xfrm>
          <a:off x="11706225" y="3710005"/>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00B050"/>
              </a:solidFill>
            </a:rPr>
            <a:t>h</a:t>
          </a:r>
          <a:r>
            <a:rPr lang="de-DE" sz="1100" baseline="-25000">
              <a:solidFill>
                <a:srgbClr val="00B050"/>
              </a:solidFill>
            </a:rPr>
            <a:t>Self</a:t>
          </a:r>
        </a:p>
      </xdr:txBody>
    </xdr:sp>
    <xdr:clientData/>
  </xdr:twoCellAnchor>
  <xdr:twoCellAnchor>
    <xdr:from>
      <xdr:col>12</xdr:col>
      <xdr:colOff>561974</xdr:colOff>
      <xdr:row>9</xdr:row>
      <xdr:rowOff>123825</xdr:rowOff>
    </xdr:from>
    <xdr:to>
      <xdr:col>14</xdr:col>
      <xdr:colOff>95250</xdr:colOff>
      <xdr:row>21</xdr:row>
      <xdr:rowOff>19053</xdr:rowOff>
    </xdr:to>
    <xdr:cxnSp macro="">
      <xdr:nvCxnSpPr>
        <xdr:cNvPr id="30" name="Gerade Verbindung 29" descr="rB">
          <a:extLst>
            <a:ext uri="{FF2B5EF4-FFF2-40B4-BE49-F238E27FC236}">
              <a16:creationId xmlns:a16="http://schemas.microsoft.com/office/drawing/2014/main" id="{00000000-0008-0000-0100-00001E000000}"/>
            </a:ext>
          </a:extLst>
        </xdr:cNvPr>
        <xdr:cNvCxnSpPr/>
      </xdr:nvCxnSpPr>
      <xdr:spPr>
        <a:xfrm rot="5400000" flipH="1" flipV="1">
          <a:off x="9696448" y="2400301"/>
          <a:ext cx="2181228" cy="10572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685809</xdr:colOff>
      <xdr:row>15</xdr:row>
      <xdr:rowOff>85730</xdr:rowOff>
    </xdr:from>
    <xdr:to>
      <xdr:col>13</xdr:col>
      <xdr:colOff>438159</xdr:colOff>
      <xdr:row>17</xdr:row>
      <xdr:rowOff>123830</xdr:rowOff>
    </xdr:to>
    <xdr:sp macro="" textlink="">
      <xdr:nvSpPr>
        <xdr:cNvPr id="33" name="Textfeld 32">
          <a:extLst>
            <a:ext uri="{FF2B5EF4-FFF2-40B4-BE49-F238E27FC236}">
              <a16:creationId xmlns:a16="http://schemas.microsoft.com/office/drawing/2014/main" id="{00000000-0008-0000-0100-000021000000}"/>
            </a:ext>
          </a:extLst>
        </xdr:cNvPr>
        <xdr:cNvSpPr txBox="1"/>
      </xdr:nvSpPr>
      <xdr:spPr>
        <a:xfrm>
          <a:off x="10382259" y="294323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Self</a:t>
          </a:r>
        </a:p>
      </xdr:txBody>
    </xdr:sp>
    <xdr:clientData/>
  </xdr:twoCellAnchor>
  <xdr:twoCellAnchor>
    <xdr:from>
      <xdr:col>14</xdr:col>
      <xdr:colOff>104778</xdr:colOff>
      <xdr:row>9</xdr:row>
      <xdr:rowOff>123827</xdr:rowOff>
    </xdr:from>
    <xdr:to>
      <xdr:col>18</xdr:col>
      <xdr:colOff>41673</xdr:colOff>
      <xdr:row>20</xdr:row>
      <xdr:rowOff>101203</xdr:rowOff>
    </xdr:to>
    <xdr:cxnSp macro="">
      <xdr:nvCxnSpPr>
        <xdr:cNvPr id="34" name="Gerade Verbindung 33" descr="rB">
          <a:extLst>
            <a:ext uri="{FF2B5EF4-FFF2-40B4-BE49-F238E27FC236}">
              <a16:creationId xmlns:a16="http://schemas.microsoft.com/office/drawing/2014/main" id="{00000000-0008-0000-0100-000022000000}"/>
            </a:ext>
          </a:extLst>
        </xdr:cNvPr>
        <xdr:cNvCxnSpPr/>
      </xdr:nvCxnSpPr>
      <xdr:spPr>
        <a:xfrm rot="10800000">
          <a:off x="11326419" y="1838327"/>
          <a:ext cx="2984895" cy="2072876"/>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57147</xdr:colOff>
      <xdr:row>14</xdr:row>
      <xdr:rowOff>33355</xdr:rowOff>
    </xdr:from>
    <xdr:to>
      <xdr:col>16</xdr:col>
      <xdr:colOff>571497</xdr:colOff>
      <xdr:row>16</xdr:row>
      <xdr:rowOff>71455</xdr:rowOff>
    </xdr:to>
    <xdr:sp macro="" textlink="">
      <xdr:nvSpPr>
        <xdr:cNvPr id="37" name="Textfeld 36">
          <a:extLst>
            <a:ext uri="{FF2B5EF4-FFF2-40B4-BE49-F238E27FC236}">
              <a16:creationId xmlns:a16="http://schemas.microsoft.com/office/drawing/2014/main" id="{00000000-0008-0000-0100-000025000000}"/>
            </a:ext>
          </a:extLst>
        </xdr:cNvPr>
        <xdr:cNvSpPr txBox="1"/>
      </xdr:nvSpPr>
      <xdr:spPr>
        <a:xfrm>
          <a:off x="12801597" y="2700355"/>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r</a:t>
          </a:r>
          <a:r>
            <a:rPr lang="de-DE" sz="1100" baseline="-25000"/>
            <a:t>Body</a:t>
          </a:r>
        </a:p>
      </xdr:txBody>
    </xdr:sp>
    <xdr:clientData/>
  </xdr:twoCellAnchor>
  <xdr:twoCellAnchor>
    <xdr:from>
      <xdr:col>18</xdr:col>
      <xdr:colOff>14222</xdr:colOff>
      <xdr:row>19</xdr:row>
      <xdr:rowOff>127536</xdr:rowOff>
    </xdr:from>
    <xdr:to>
      <xdr:col>18</xdr:col>
      <xdr:colOff>528572</xdr:colOff>
      <xdr:row>23</xdr:row>
      <xdr:rowOff>32286</xdr:rowOff>
    </xdr:to>
    <xdr:sp macro="" textlink="">
      <xdr:nvSpPr>
        <xdr:cNvPr id="38" name="Textfeld 37">
          <a:extLst>
            <a:ext uri="{FF2B5EF4-FFF2-40B4-BE49-F238E27FC236}">
              <a16:creationId xmlns:a16="http://schemas.microsoft.com/office/drawing/2014/main" id="{00000000-0008-0000-0100-000026000000}"/>
            </a:ext>
          </a:extLst>
        </xdr:cNvPr>
        <xdr:cNvSpPr txBox="1"/>
      </xdr:nvSpPr>
      <xdr:spPr>
        <a:xfrm>
          <a:off x="14282672" y="3747036"/>
          <a:ext cx="51435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Body</a:t>
          </a:r>
        </a:p>
      </xdr:txBody>
    </xdr:sp>
    <xdr:clientData/>
  </xdr:twoCellAnchor>
  <xdr:twoCellAnchor>
    <xdr:from>
      <xdr:col>13</xdr:col>
      <xdr:colOff>657225</xdr:colOff>
      <xdr:row>8</xdr:row>
      <xdr:rowOff>0</xdr:rowOff>
    </xdr:from>
    <xdr:to>
      <xdr:col>14</xdr:col>
      <xdr:colOff>409575</xdr:colOff>
      <xdr:row>10</xdr:row>
      <xdr:rowOff>38100</xdr:rowOff>
    </xdr:to>
    <xdr:sp macro="" textlink="">
      <xdr:nvSpPr>
        <xdr:cNvPr id="39" name="Textfeld 38">
          <a:extLst>
            <a:ext uri="{FF2B5EF4-FFF2-40B4-BE49-F238E27FC236}">
              <a16:creationId xmlns:a16="http://schemas.microsoft.com/office/drawing/2014/main" id="{00000000-0008-0000-0100-000027000000}"/>
            </a:ext>
          </a:extLst>
        </xdr:cNvPr>
        <xdr:cNvSpPr txBox="1"/>
      </xdr:nvSpPr>
      <xdr:spPr>
        <a:xfrm>
          <a:off x="11115675" y="152400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1</a:t>
          </a:r>
        </a:p>
      </xdr:txBody>
    </xdr:sp>
    <xdr:clientData/>
  </xdr:twoCellAnchor>
  <xdr:twoCellAnchor>
    <xdr:from>
      <xdr:col>11</xdr:col>
      <xdr:colOff>523876</xdr:colOff>
      <xdr:row>17</xdr:row>
      <xdr:rowOff>23806</xdr:rowOff>
    </xdr:from>
    <xdr:to>
      <xdr:col>13</xdr:col>
      <xdr:colOff>123826</xdr:colOff>
      <xdr:row>24</xdr:row>
      <xdr:rowOff>100006</xdr:rowOff>
    </xdr:to>
    <xdr:sp macro="" textlink="">
      <xdr:nvSpPr>
        <xdr:cNvPr id="43" name="Bogen 42">
          <a:extLst>
            <a:ext uri="{FF2B5EF4-FFF2-40B4-BE49-F238E27FC236}">
              <a16:creationId xmlns:a16="http://schemas.microsoft.com/office/drawing/2014/main" id="{00000000-0008-0000-0100-00002B000000}"/>
            </a:ext>
          </a:extLst>
        </xdr:cNvPr>
        <xdr:cNvSpPr/>
      </xdr:nvSpPr>
      <xdr:spPr>
        <a:xfrm>
          <a:off x="8905876" y="3262306"/>
          <a:ext cx="1676400" cy="1409700"/>
        </a:xfrm>
        <a:prstGeom prst="arc">
          <a:avLst>
            <a:gd name="adj1" fmla="val 19927797"/>
            <a:gd name="adj2" fmla="val 1804496"/>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xdr:from>
      <xdr:col>17</xdr:col>
      <xdr:colOff>192882</xdr:colOff>
      <xdr:row>16</xdr:row>
      <xdr:rowOff>39998</xdr:rowOff>
    </xdr:from>
    <xdr:to>
      <xdr:col>19</xdr:col>
      <xdr:colOff>669131</xdr:colOff>
      <xdr:row>23</xdr:row>
      <xdr:rowOff>112796</xdr:rowOff>
    </xdr:to>
    <xdr:sp macro="" textlink="">
      <xdr:nvSpPr>
        <xdr:cNvPr id="44" name="Bogen 43">
          <a:extLst>
            <a:ext uri="{FF2B5EF4-FFF2-40B4-BE49-F238E27FC236}">
              <a16:creationId xmlns:a16="http://schemas.microsoft.com/office/drawing/2014/main" id="{00000000-0008-0000-0100-00002C000000}"/>
            </a:ext>
          </a:extLst>
        </xdr:cNvPr>
        <xdr:cNvSpPr/>
      </xdr:nvSpPr>
      <xdr:spPr>
        <a:xfrm rot="20657747" flipH="1">
          <a:off x="13699332" y="3087998"/>
          <a:ext cx="2000249" cy="1406298"/>
        </a:xfrm>
        <a:prstGeom prst="arc">
          <a:avLst>
            <a:gd name="adj1" fmla="val 19803552"/>
            <a:gd name="adj2" fmla="val 825542"/>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de-DE" sz="1100">
            <a:solidFill>
              <a:schemeClr val="tx1"/>
            </a:solidFill>
          </a:endParaRPr>
        </a:p>
      </xdr:txBody>
    </xdr:sp>
    <xdr:clientData/>
  </xdr:twoCellAnchor>
  <xdr:twoCellAnchor editAs="oneCell">
    <xdr:from>
      <xdr:col>0</xdr:col>
      <xdr:colOff>66675</xdr:colOff>
      <xdr:row>29</xdr:row>
      <xdr:rowOff>47625</xdr:rowOff>
    </xdr:from>
    <xdr:to>
      <xdr:col>3</xdr:col>
      <xdr:colOff>724311</xdr:colOff>
      <xdr:row>32</xdr:row>
      <xdr:rowOff>9599</xdr:rowOff>
    </xdr:to>
    <xdr:pic>
      <xdr:nvPicPr>
        <xdr:cNvPr id="45" name="Grafik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4"/>
        <a:stretch>
          <a:fillRect/>
        </a:stretch>
      </xdr:blipFill>
      <xdr:spPr>
        <a:xfrm>
          <a:off x="66675" y="5191125"/>
          <a:ext cx="2943636" cy="533474"/>
        </a:xfrm>
        <a:prstGeom prst="rect">
          <a:avLst/>
        </a:prstGeom>
      </xdr:spPr>
    </xdr:pic>
    <xdr:clientData/>
  </xdr:twoCellAnchor>
  <xdr:twoCellAnchor>
    <xdr:from>
      <xdr:col>12</xdr:col>
      <xdr:colOff>185740</xdr:colOff>
      <xdr:row>20</xdr:row>
      <xdr:rowOff>28</xdr:rowOff>
    </xdr:from>
    <xdr:to>
      <xdr:col>12</xdr:col>
      <xdr:colOff>700090</xdr:colOff>
      <xdr:row>24</xdr:row>
      <xdr:rowOff>38128</xdr:rowOff>
    </xdr:to>
    <xdr:sp macro="" textlink="">
      <xdr:nvSpPr>
        <xdr:cNvPr id="46" name="Textfeld 45">
          <a:extLst>
            <a:ext uri="{FF2B5EF4-FFF2-40B4-BE49-F238E27FC236}">
              <a16:creationId xmlns:a16="http://schemas.microsoft.com/office/drawing/2014/main" id="{00000000-0008-0000-0100-00002E000000}"/>
            </a:ext>
          </a:extLst>
        </xdr:cNvPr>
        <xdr:cNvSpPr txBox="1"/>
      </xdr:nvSpPr>
      <xdr:spPr>
        <a:xfrm>
          <a:off x="9882190" y="3810028"/>
          <a:ext cx="51435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P</a:t>
          </a:r>
          <a:r>
            <a:rPr lang="de-DE" sz="1100" baseline="-25000"/>
            <a:t>Self</a:t>
          </a:r>
        </a:p>
      </xdr:txBody>
    </xdr:sp>
    <xdr:clientData/>
  </xdr:twoCellAnchor>
  <xdr:twoCellAnchor>
    <xdr:from>
      <xdr:col>14</xdr:col>
      <xdr:colOff>85725</xdr:colOff>
      <xdr:row>32</xdr:row>
      <xdr:rowOff>19050</xdr:rowOff>
    </xdr:from>
    <xdr:to>
      <xdr:col>14</xdr:col>
      <xdr:colOff>600075</xdr:colOff>
      <xdr:row>34</xdr:row>
      <xdr:rowOff>57150</xdr:rowOff>
    </xdr:to>
    <xdr:sp macro="" textlink="">
      <xdr:nvSpPr>
        <xdr:cNvPr id="48" name="Textfeld 47">
          <a:extLst>
            <a:ext uri="{FF2B5EF4-FFF2-40B4-BE49-F238E27FC236}">
              <a16:creationId xmlns:a16="http://schemas.microsoft.com/office/drawing/2014/main" id="{00000000-0008-0000-0100-000030000000}"/>
            </a:ext>
          </a:extLst>
        </xdr:cNvPr>
        <xdr:cNvSpPr txBox="1"/>
      </xdr:nvSpPr>
      <xdr:spPr>
        <a:xfrm>
          <a:off x="11306175" y="6115050"/>
          <a:ext cx="514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2</a:t>
          </a:r>
        </a:p>
      </xdr:txBody>
    </xdr:sp>
    <xdr:clientData/>
  </xdr:twoCellAnchor>
  <xdr:twoCellAnchor>
    <xdr:from>
      <xdr:col>14</xdr:col>
      <xdr:colOff>95250</xdr:colOff>
      <xdr:row>18</xdr:row>
      <xdr:rowOff>164303</xdr:rowOff>
    </xdr:from>
    <xdr:to>
      <xdr:col>14</xdr:col>
      <xdr:colOff>609600</xdr:colOff>
      <xdr:row>23</xdr:row>
      <xdr:rowOff>15305</xdr:rowOff>
    </xdr:to>
    <xdr:sp macro="" textlink="">
      <xdr:nvSpPr>
        <xdr:cNvPr id="49" name="Textfeld 48">
          <a:extLst>
            <a:ext uri="{FF2B5EF4-FFF2-40B4-BE49-F238E27FC236}">
              <a16:creationId xmlns:a16="http://schemas.microsoft.com/office/drawing/2014/main" id="{00000000-0008-0000-0100-000031000000}"/>
            </a:ext>
          </a:extLst>
        </xdr:cNvPr>
        <xdr:cNvSpPr txBox="1"/>
      </xdr:nvSpPr>
      <xdr:spPr>
        <a:xfrm>
          <a:off x="11363665" y="3532071"/>
          <a:ext cx="514350"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rgbClr val="FF0000"/>
              </a:solidFill>
            </a:rPr>
            <a:t>S</a:t>
          </a:r>
          <a:r>
            <a:rPr lang="de-DE" sz="1100" baseline="-25000">
              <a:solidFill>
                <a:srgbClr val="FF0000"/>
              </a:solidFill>
            </a:rPr>
            <a:t>m</a:t>
          </a:r>
        </a:p>
      </xdr:txBody>
    </xdr:sp>
    <xdr:clientData/>
  </xdr:twoCellAnchor>
  <xdr:twoCellAnchor>
    <xdr:from>
      <xdr:col>14</xdr:col>
      <xdr:colOff>161925</xdr:colOff>
      <xdr:row>20</xdr:row>
      <xdr:rowOff>185741</xdr:rowOff>
    </xdr:from>
    <xdr:to>
      <xdr:col>14</xdr:col>
      <xdr:colOff>216695</xdr:colOff>
      <xdr:row>32</xdr:row>
      <xdr:rowOff>9527</xdr:rowOff>
    </xdr:to>
    <xdr:cxnSp macro="">
      <xdr:nvCxnSpPr>
        <xdr:cNvPr id="51" name="Gerade Verbindung 50" descr="rB">
          <a:extLst>
            <a:ext uri="{FF2B5EF4-FFF2-40B4-BE49-F238E27FC236}">
              <a16:creationId xmlns:a16="http://schemas.microsoft.com/office/drawing/2014/main" id="{00000000-0008-0000-0100-000033000000}"/>
            </a:ext>
          </a:extLst>
        </xdr:cNvPr>
        <xdr:cNvCxnSpPr/>
      </xdr:nvCxnSpPr>
      <xdr:spPr>
        <a:xfrm rot="16200000" flipH="1">
          <a:off x="10354867" y="5023249"/>
          <a:ext cx="2109786" cy="54770"/>
        </a:xfrm>
        <a:prstGeom prst="line">
          <a:avLst/>
        </a:prstGeom>
        <a:ln>
          <a:solidFill>
            <a:srgbClr val="FF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34</xdr:row>
      <xdr:rowOff>19050</xdr:rowOff>
    </xdr:from>
    <xdr:to>
      <xdr:col>6</xdr:col>
      <xdr:colOff>657955</xdr:colOff>
      <xdr:row>40</xdr:row>
      <xdr:rowOff>157</xdr:rowOff>
    </xdr:to>
    <xdr:pic>
      <xdr:nvPicPr>
        <xdr:cNvPr id="58" name="Grafik 57">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5"/>
        <a:stretch>
          <a:fillRect/>
        </a:stretch>
      </xdr:blipFill>
      <xdr:spPr>
        <a:xfrm>
          <a:off x="0" y="6115050"/>
          <a:ext cx="5229955" cy="1124107"/>
        </a:xfrm>
        <a:prstGeom prst="rect">
          <a:avLst/>
        </a:prstGeom>
      </xdr:spPr>
    </xdr:pic>
    <xdr:clientData/>
  </xdr:twoCellAnchor>
  <xdr:twoCellAnchor editAs="oneCell">
    <xdr:from>
      <xdr:col>7</xdr:col>
      <xdr:colOff>95250</xdr:colOff>
      <xdr:row>31</xdr:row>
      <xdr:rowOff>63394</xdr:rowOff>
    </xdr:from>
    <xdr:to>
      <xdr:col>9</xdr:col>
      <xdr:colOff>752475</xdr:colOff>
      <xdr:row>42</xdr:row>
      <xdr:rowOff>28894</xdr:rowOff>
    </xdr:to>
    <xdr:pic>
      <xdr:nvPicPr>
        <xdr:cNvPr id="59" name="Grafik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6"/>
        <a:stretch>
          <a:fillRect/>
        </a:stretch>
      </xdr:blipFill>
      <xdr:spPr>
        <a:xfrm>
          <a:off x="5429250" y="5587894"/>
          <a:ext cx="2181225" cy="2061000"/>
        </a:xfrm>
        <a:prstGeom prst="rect">
          <a:avLst/>
        </a:prstGeom>
      </xdr:spPr>
    </xdr:pic>
    <xdr:clientData/>
  </xdr:twoCellAnchor>
  <xdr:twoCellAnchor>
    <xdr:from>
      <xdr:col>12</xdr:col>
      <xdr:colOff>552450</xdr:colOff>
      <xdr:row>20</xdr:row>
      <xdr:rowOff>101204</xdr:rowOff>
    </xdr:from>
    <xdr:to>
      <xdr:col>18</xdr:col>
      <xdr:colOff>59531</xdr:colOff>
      <xdr:row>21</xdr:row>
      <xdr:rowOff>19050</xdr:rowOff>
    </xdr:to>
    <xdr:cxnSp macro="">
      <xdr:nvCxnSpPr>
        <xdr:cNvPr id="61" name="Gerade Verbindung 60" descr="rB">
          <a:extLst>
            <a:ext uri="{FF2B5EF4-FFF2-40B4-BE49-F238E27FC236}">
              <a16:creationId xmlns:a16="http://schemas.microsoft.com/office/drawing/2014/main" id="{00000000-0008-0000-0100-00003D000000}"/>
            </a:ext>
          </a:extLst>
        </xdr:cNvPr>
        <xdr:cNvCxnSpPr/>
      </xdr:nvCxnSpPr>
      <xdr:spPr>
        <a:xfrm flipV="1">
          <a:off x="10248900" y="3911204"/>
          <a:ext cx="4079081" cy="108346"/>
        </a:xfrm>
        <a:prstGeom prst="line">
          <a:avLst/>
        </a:prstGeom>
        <a:ln w="3175">
          <a:solidFill>
            <a:schemeClr val="bg1">
              <a:lumMod val="50000"/>
            </a:schemeClr>
          </a:solidFill>
          <a:head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223838</xdr:colOff>
      <xdr:row>20</xdr:row>
      <xdr:rowOff>147637</xdr:rowOff>
    </xdr:from>
    <xdr:to>
      <xdr:col>15</xdr:col>
      <xdr:colOff>719138</xdr:colOff>
      <xdr:row>21</xdr:row>
      <xdr:rowOff>14287</xdr:rowOff>
    </xdr:to>
    <xdr:cxnSp macro="">
      <xdr:nvCxnSpPr>
        <xdr:cNvPr id="71" name="Gerade Verbindung 70" descr="rB">
          <a:extLst>
            <a:ext uri="{FF2B5EF4-FFF2-40B4-BE49-F238E27FC236}">
              <a16:creationId xmlns:a16="http://schemas.microsoft.com/office/drawing/2014/main" id="{00000000-0008-0000-0100-000047000000}"/>
            </a:ext>
          </a:extLst>
        </xdr:cNvPr>
        <xdr:cNvCxnSpPr/>
      </xdr:nvCxnSpPr>
      <xdr:spPr>
        <a:xfrm flipV="1">
          <a:off x="10682288" y="3957637"/>
          <a:ext cx="2019300" cy="57150"/>
        </a:xfrm>
        <a:prstGeom prst="line">
          <a:avLst/>
        </a:prstGeom>
        <a:ln>
          <a:solidFill>
            <a:srgbClr val="00B05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176551</xdr:colOff>
      <xdr:row>21</xdr:row>
      <xdr:rowOff>141870</xdr:rowOff>
    </xdr:from>
    <xdr:to>
      <xdr:col>14</xdr:col>
      <xdr:colOff>118380</xdr:colOff>
      <xdr:row>22</xdr:row>
      <xdr:rowOff>179969</xdr:rowOff>
    </xdr:to>
    <xdr:sp macro="" textlink="">
      <xdr:nvSpPr>
        <xdr:cNvPr id="74" name="Textfeld 73">
          <a:extLst>
            <a:ext uri="{FF2B5EF4-FFF2-40B4-BE49-F238E27FC236}">
              <a16:creationId xmlns:a16="http://schemas.microsoft.com/office/drawing/2014/main" id="{00000000-0008-0000-0100-00004A000000}"/>
            </a:ext>
          </a:extLst>
        </xdr:cNvPr>
        <xdr:cNvSpPr txBox="1"/>
      </xdr:nvSpPr>
      <xdr:spPr>
        <a:xfrm>
          <a:off x="10635001" y="4142370"/>
          <a:ext cx="703829"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S</a:t>
          </a:r>
          <a:r>
            <a:rPr lang="de-DE" sz="1100">
              <a:solidFill>
                <a:schemeClr val="tx1"/>
              </a:solidFill>
            </a:rPr>
            <a:t>=S</a:t>
          </a:r>
          <a:r>
            <a:rPr lang="de-DE" sz="1100" baseline="-25000">
              <a:solidFill>
                <a:schemeClr val="tx1"/>
              </a:solidFill>
            </a:rPr>
            <a:t>m</a:t>
          </a:r>
          <a:r>
            <a:rPr lang="de-DE" sz="1100">
              <a:solidFill>
                <a:schemeClr val="tx1"/>
              </a:solidFill>
            </a:rPr>
            <a:t>-P</a:t>
          </a:r>
          <a:r>
            <a:rPr lang="de-DE" sz="1100" baseline="-25000">
              <a:solidFill>
                <a:schemeClr val="tx1"/>
              </a:solidFill>
            </a:rPr>
            <a:t>S</a:t>
          </a:r>
        </a:p>
      </xdr:txBody>
    </xdr:sp>
    <xdr:clientData/>
  </xdr:twoCellAnchor>
  <xdr:twoCellAnchor>
    <xdr:from>
      <xdr:col>15</xdr:col>
      <xdr:colOff>422953</xdr:colOff>
      <xdr:row>21</xdr:row>
      <xdr:rowOff>109512</xdr:rowOff>
    </xdr:from>
    <xdr:to>
      <xdr:col>16</xdr:col>
      <xdr:colOff>364782</xdr:colOff>
      <xdr:row>22</xdr:row>
      <xdr:rowOff>149217</xdr:rowOff>
    </xdr:to>
    <xdr:sp macro="" textlink="">
      <xdr:nvSpPr>
        <xdr:cNvPr id="75" name="Textfeld 74">
          <a:extLst>
            <a:ext uri="{FF2B5EF4-FFF2-40B4-BE49-F238E27FC236}">
              <a16:creationId xmlns:a16="http://schemas.microsoft.com/office/drawing/2014/main" id="{00000000-0008-0000-0100-00004B000000}"/>
            </a:ext>
          </a:extLst>
        </xdr:cNvPr>
        <xdr:cNvSpPr txBox="1"/>
      </xdr:nvSpPr>
      <xdr:spPr>
        <a:xfrm>
          <a:off x="12405403" y="4110012"/>
          <a:ext cx="703829" cy="23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d</a:t>
          </a:r>
          <a:r>
            <a:rPr lang="de-DE" sz="1100" baseline="-25000">
              <a:solidFill>
                <a:schemeClr val="tx1"/>
              </a:solidFill>
            </a:rPr>
            <a:t>B</a:t>
          </a:r>
          <a:r>
            <a:rPr lang="de-DE" sz="1100">
              <a:solidFill>
                <a:schemeClr val="tx1"/>
              </a:solidFill>
            </a:rPr>
            <a:t>=S</a:t>
          </a:r>
          <a:r>
            <a:rPr lang="de-DE" sz="1100" baseline="-25000">
              <a:solidFill>
                <a:schemeClr val="dk1"/>
              </a:solidFill>
              <a:latin typeface="+mn-lt"/>
              <a:ea typeface="+mn-ea"/>
              <a:cs typeface="+mn-cs"/>
            </a:rPr>
            <a:t>M</a:t>
          </a:r>
          <a:r>
            <a:rPr lang="de-DE" sz="1100">
              <a:solidFill>
                <a:schemeClr val="tx1"/>
              </a:solidFill>
            </a:rPr>
            <a:t>-P</a:t>
          </a:r>
          <a:r>
            <a:rPr lang="de-DE" sz="1100" baseline="-25000">
              <a:solidFill>
                <a:schemeClr val="tx1"/>
              </a:solidFill>
            </a:rPr>
            <a:t>B</a:t>
          </a:r>
        </a:p>
      </xdr:txBody>
    </xdr:sp>
    <xdr:clientData/>
  </xdr:twoCellAnchor>
  <xdr:twoCellAnchor>
    <xdr:from>
      <xdr:col>17</xdr:col>
      <xdr:colOff>279794</xdr:colOff>
      <xdr:row>19</xdr:row>
      <xdr:rowOff>167554</xdr:rowOff>
    </xdr:from>
    <xdr:to>
      <xdr:col>18</xdr:col>
      <xdr:colOff>32144</xdr:colOff>
      <xdr:row>23</xdr:row>
      <xdr:rowOff>104281</xdr:rowOff>
    </xdr:to>
    <xdr:sp macro="" textlink="">
      <xdr:nvSpPr>
        <xdr:cNvPr id="41" name="Textfeld 40">
          <a:extLst>
            <a:ext uri="{FF2B5EF4-FFF2-40B4-BE49-F238E27FC236}">
              <a16:creationId xmlns:a16="http://schemas.microsoft.com/office/drawing/2014/main" id="{00000000-0008-0000-0100-000029000000}"/>
            </a:ext>
          </a:extLst>
        </xdr:cNvPr>
        <xdr:cNvSpPr txBox="1"/>
      </xdr:nvSpPr>
      <xdr:spPr>
        <a:xfrm>
          <a:off x="13786244" y="3787054"/>
          <a:ext cx="514350" cy="69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Body</a:t>
          </a:r>
        </a:p>
      </xdr:txBody>
    </xdr:sp>
    <xdr:clientData/>
  </xdr:twoCellAnchor>
  <xdr:twoCellAnchor>
    <xdr:from>
      <xdr:col>12</xdr:col>
      <xdr:colOff>541904</xdr:colOff>
      <xdr:row>20</xdr:row>
      <xdr:rowOff>14610</xdr:rowOff>
    </xdr:from>
    <xdr:to>
      <xdr:col>13</xdr:col>
      <xdr:colOff>294254</xdr:colOff>
      <xdr:row>24</xdr:row>
      <xdr:rowOff>52710</xdr:rowOff>
    </xdr:to>
    <xdr:sp macro="" textlink="">
      <xdr:nvSpPr>
        <xdr:cNvPr id="42" name="Textfeld 41">
          <a:extLst>
            <a:ext uri="{FF2B5EF4-FFF2-40B4-BE49-F238E27FC236}">
              <a16:creationId xmlns:a16="http://schemas.microsoft.com/office/drawing/2014/main" id="{00000000-0008-0000-0100-00002A000000}"/>
            </a:ext>
          </a:extLst>
        </xdr:cNvPr>
        <xdr:cNvSpPr txBox="1"/>
      </xdr:nvSpPr>
      <xdr:spPr>
        <a:xfrm>
          <a:off x="10279516" y="3756574"/>
          <a:ext cx="517751" cy="78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latin typeface="Symbol" pitchFamily="18" charset="2"/>
            </a:rPr>
            <a:t>a</a:t>
          </a:r>
          <a:r>
            <a:rPr lang="de-DE" sz="1100" baseline="-25000"/>
            <a:t>Self</a:t>
          </a:r>
        </a:p>
      </xdr:txBody>
    </xdr:sp>
    <xdr:clientData/>
  </xdr:twoCellAnchor>
  <xdr:twoCellAnchor>
    <xdr:from>
      <xdr:col>14</xdr:col>
      <xdr:colOff>402843</xdr:colOff>
      <xdr:row>20</xdr:row>
      <xdr:rowOff>178834</xdr:rowOff>
    </xdr:from>
    <xdr:to>
      <xdr:col>14</xdr:col>
      <xdr:colOff>411827</xdr:colOff>
      <xdr:row>20</xdr:row>
      <xdr:rowOff>180422</xdr:rowOff>
    </xdr:to>
    <xdr:cxnSp macro="">
      <xdr:nvCxnSpPr>
        <xdr:cNvPr id="65" name="Gerade Verbindung 64" descr="rB">
          <a:extLst>
            <a:ext uri="{FF2B5EF4-FFF2-40B4-BE49-F238E27FC236}">
              <a16:creationId xmlns:a16="http://schemas.microsoft.com/office/drawing/2014/main" id="{00000000-0008-0000-0100-000041000000}"/>
            </a:ext>
          </a:extLst>
        </xdr:cNvPr>
        <xdr:cNvCxnSpPr/>
      </xdr:nvCxnSpPr>
      <xdr:spPr>
        <a:xfrm>
          <a:off x="11623293" y="3988834"/>
          <a:ext cx="8984" cy="1588"/>
        </a:xfrm>
        <a:prstGeom prst="line">
          <a:avLst/>
        </a:prstGeom>
        <a:ln>
          <a:solidFill>
            <a:schemeClr val="tx1"/>
          </a:solidFill>
          <a:head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310826</xdr:colOff>
      <xdr:row>20</xdr:row>
      <xdr:rowOff>160686</xdr:rowOff>
    </xdr:from>
    <xdr:to>
      <xdr:col>15</xdr:col>
      <xdr:colOff>50237</xdr:colOff>
      <xdr:row>22</xdr:row>
      <xdr:rowOff>180455</xdr:rowOff>
    </xdr:to>
    <xdr:sp macro="" textlink="">
      <xdr:nvSpPr>
        <xdr:cNvPr id="70" name="Textfeld 69">
          <a:extLst>
            <a:ext uri="{FF2B5EF4-FFF2-40B4-BE49-F238E27FC236}">
              <a16:creationId xmlns:a16="http://schemas.microsoft.com/office/drawing/2014/main" id="{00000000-0008-0000-0100-000046000000}"/>
            </a:ext>
          </a:extLst>
        </xdr:cNvPr>
        <xdr:cNvSpPr txBox="1"/>
      </xdr:nvSpPr>
      <xdr:spPr>
        <a:xfrm>
          <a:off x="11531276" y="3970686"/>
          <a:ext cx="501411" cy="400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solidFill>
                <a:schemeClr val="tx1"/>
              </a:solidFill>
            </a:rPr>
            <a:t>C</a:t>
          </a:r>
          <a:endParaRPr lang="de-DE" sz="1100" baseline="-25000">
            <a:solidFill>
              <a:schemeClr val="tx1"/>
            </a:solidFill>
          </a:endParaRPr>
        </a:p>
      </xdr:txBody>
    </xdr:sp>
    <xdr:clientData/>
  </xdr:twoCellAnchor>
  <xdr:twoCellAnchor>
    <xdr:from>
      <xdr:col>10</xdr:col>
      <xdr:colOff>314325</xdr:colOff>
      <xdr:row>8</xdr:row>
      <xdr:rowOff>104775</xdr:rowOff>
    </xdr:from>
    <xdr:to>
      <xdr:col>15</xdr:col>
      <xdr:colOff>703875</xdr:colOff>
      <xdr:row>33</xdr:row>
      <xdr:rowOff>94275</xdr:rowOff>
    </xdr:to>
    <xdr:sp macro="" textlink="">
      <xdr:nvSpPr>
        <xdr:cNvPr id="72" name="Ellipse 71">
          <a:extLst>
            <a:ext uri="{FF2B5EF4-FFF2-40B4-BE49-F238E27FC236}">
              <a16:creationId xmlns:a16="http://schemas.microsoft.com/office/drawing/2014/main" id="{00000000-0008-0000-0100-000048000000}"/>
            </a:ext>
          </a:extLst>
        </xdr:cNvPr>
        <xdr:cNvSpPr/>
      </xdr:nvSpPr>
      <xdr:spPr>
        <a:xfrm>
          <a:off x="7934325" y="1628775"/>
          <a:ext cx="4752000" cy="4752000"/>
        </a:xfrm>
        <a:prstGeom prst="ellipse">
          <a:avLst/>
        </a:prstGeom>
        <a:noFill/>
        <a:ln w="12700">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2</xdr:row>
      <xdr:rowOff>104775</xdr:rowOff>
    </xdr:from>
    <xdr:to>
      <xdr:col>21</xdr:col>
      <xdr:colOff>238125</xdr:colOff>
      <xdr:row>30</xdr:row>
      <xdr:rowOff>66675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 y="495300"/>
          <a:ext cx="16154400" cy="5295900"/>
        </a:xfrm>
        <a:prstGeom prst="rect">
          <a:avLst/>
        </a:prstGeom>
        <a:noFill/>
      </xdr:spPr>
    </xdr:pic>
    <xdr:clientData/>
  </xdr:twoCellAnchor>
  <xdr:twoCellAnchor editAs="oneCell">
    <xdr:from>
      <xdr:col>0</xdr:col>
      <xdr:colOff>342900</xdr:colOff>
      <xdr:row>34</xdr:row>
      <xdr:rowOff>142875</xdr:rowOff>
    </xdr:from>
    <xdr:to>
      <xdr:col>7</xdr:col>
      <xdr:colOff>601293</xdr:colOff>
      <xdr:row>53</xdr:row>
      <xdr:rowOff>149883</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342900" y="6629400"/>
          <a:ext cx="5592393" cy="36265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295275</xdr:colOff>
      <xdr:row>2</xdr:row>
      <xdr:rowOff>114300</xdr:rowOff>
    </xdr:from>
    <xdr:to>
      <xdr:col>24</xdr:col>
      <xdr:colOff>734338</xdr:colOff>
      <xdr:row>20</xdr:row>
      <xdr:rowOff>95742</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230225" y="495300"/>
          <a:ext cx="6535063" cy="3524742"/>
        </a:xfrm>
        <a:prstGeom prst="rect">
          <a:avLst/>
        </a:prstGeom>
      </xdr:spPr>
    </xdr:pic>
    <xdr:clientData/>
  </xdr:twoCellAnchor>
  <xdr:twoCellAnchor editAs="oneCell">
    <xdr:from>
      <xdr:col>8</xdr:col>
      <xdr:colOff>466724</xdr:colOff>
      <xdr:row>22</xdr:row>
      <xdr:rowOff>117357</xdr:rowOff>
    </xdr:from>
    <xdr:to>
      <xdr:col>17</xdr:col>
      <xdr:colOff>229817</xdr:colOff>
      <xdr:row>41</xdr:row>
      <xdr:rowOff>124365</xdr:rowOff>
    </xdr:to>
    <xdr:pic>
      <xdr:nvPicPr>
        <xdr:cNvPr id="4" name="Grafik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8334374" y="4422657"/>
          <a:ext cx="5592393" cy="3626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76200</xdr:rowOff>
    </xdr:from>
    <xdr:to>
      <xdr:col>6</xdr:col>
      <xdr:colOff>761999</xdr:colOff>
      <xdr:row>17</xdr:row>
      <xdr:rowOff>38100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0" y="838200"/>
          <a:ext cx="5333999"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u="none" strike="noStrike">
              <a:solidFill>
                <a:schemeClr val="dk1"/>
              </a:solidFill>
              <a:latin typeface="+mn-lt"/>
              <a:ea typeface="+mn-ea"/>
              <a:cs typeface="+mn-cs"/>
            </a:rPr>
            <a:t>Eccentricity:</a:t>
          </a:r>
        </a:p>
        <a:p>
          <a:r>
            <a:rPr lang="de-DE" sz="1100" b="0" i="0" u="none" strike="noStrike">
              <a:solidFill>
                <a:schemeClr val="dk1"/>
              </a:solidFill>
              <a:latin typeface="+mn-lt"/>
              <a:ea typeface="+mn-ea"/>
              <a:cs typeface="+mn-cs"/>
            </a:rPr>
            <a:t>For elliptical orbits,  arcsin(e) yields the projection angle of a perfect circle to an ellipse of eccentricity e. For example, to view the eccentricity of the planet Mercury (e = 0.2056), one must simply calculate the inverse sine to find the projection angle of 11.86 degrees. Then, tilting any circular object by that angle, the apparent ellipse of that object projected to the viewer's eye will be of the same </a:t>
          </a:r>
          <a:r>
            <a:rPr lang="de-DE" sz="1100" b="0" i="0">
              <a:solidFill>
                <a:schemeClr val="dk1"/>
              </a:solidFill>
              <a:latin typeface="+mn-lt"/>
              <a:ea typeface="+mn-ea"/>
              <a:cs typeface="+mn-cs"/>
            </a:rPr>
            <a:t>eccentricity</a:t>
          </a:r>
          <a:r>
            <a:rPr lang="de-DE" sz="1100" b="0" i="0" u="none" strike="noStrike">
              <a:solidFill>
                <a:schemeClr val="dk1"/>
              </a:solidFill>
              <a:latin typeface="+mn-lt"/>
              <a:ea typeface="+mn-ea"/>
              <a:cs typeface="+mn-cs"/>
            </a:rPr>
            <a:t>.</a:t>
          </a:r>
        </a:p>
        <a:p>
          <a:endParaRPr lang="de-DE" sz="1100" b="0" i="0" u="none" strike="noStrike">
            <a:solidFill>
              <a:schemeClr val="dk1"/>
            </a:solidFill>
            <a:latin typeface="+mn-lt"/>
            <a:ea typeface="+mn-ea"/>
            <a:cs typeface="+mn-cs"/>
          </a:endParaRPr>
        </a:p>
        <a:p>
          <a:r>
            <a:rPr lang="de-DE" sz="1100" b="0" i="0">
              <a:solidFill>
                <a:schemeClr val="dk1"/>
              </a:solidFill>
              <a:latin typeface="+mn-lt"/>
              <a:ea typeface="+mn-ea"/>
              <a:cs typeface="+mn-cs"/>
            </a:rPr>
            <a:t>Eccentricity </a:t>
          </a:r>
          <a:r>
            <a:rPr lang="de-DE"/>
            <a:t>does not influence the period.</a:t>
          </a:r>
        </a:p>
        <a:p>
          <a:pPr marL="0" marR="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latin typeface="+mn-lt"/>
              <a:ea typeface="+mn-ea"/>
              <a:cs typeface="+mn-cs"/>
            </a:rPr>
            <a:t>circle:</a:t>
          </a:r>
          <a:r>
            <a:rPr lang="de-DE" sz="1100" baseline="0">
              <a:solidFill>
                <a:schemeClr val="dk1"/>
              </a:solidFill>
              <a:latin typeface="+mn-lt"/>
              <a:ea typeface="+mn-ea"/>
              <a:cs typeface="+mn-cs"/>
            </a:rPr>
            <a:t> </a:t>
          </a:r>
          <a:r>
            <a:rPr lang="de-DE" sz="1100"/>
            <a:t>e = 0</a:t>
          </a:r>
        </a:p>
        <a:p>
          <a:r>
            <a:rPr lang="de-DE" sz="1100">
              <a:solidFill>
                <a:schemeClr val="dk1"/>
              </a:solidFill>
              <a:latin typeface="+mn-lt"/>
              <a:ea typeface="+mn-ea"/>
              <a:cs typeface="+mn-cs"/>
            </a:rPr>
            <a:t>ellipse: </a:t>
          </a:r>
          <a:r>
            <a:rPr lang="de-DE" sz="1100"/>
            <a:t>0 &lt; e &lt; 1</a:t>
          </a:r>
        </a:p>
        <a:p>
          <a:r>
            <a:rPr lang="de-DE" sz="1100"/>
            <a:t>a = semi-major axis   =&gt;   distance from sun to center of ellipse = a*e</a:t>
          </a:r>
        </a:p>
        <a:p>
          <a:r>
            <a:rPr lang="de-DE" sz="1100"/>
            <a:t>perihelion</a:t>
          </a:r>
          <a:r>
            <a:rPr lang="de-DE" sz="1100" baseline="0"/>
            <a:t> distance = a - a*e</a:t>
          </a:r>
        </a:p>
        <a:p>
          <a:r>
            <a:rPr lang="de-DE" sz="1100" baseline="0"/>
            <a:t>aphelion distance = a + a*e</a:t>
          </a:r>
          <a:endParaRPr lang="de-DE" sz="1100"/>
        </a:p>
      </xdr:txBody>
    </xdr:sp>
    <xdr:clientData/>
  </xdr:twoCellAnchor>
  <xdr:twoCellAnchor>
    <xdr:from>
      <xdr:col>0</xdr:col>
      <xdr:colOff>0</xdr:colOff>
      <xdr:row>0</xdr:row>
      <xdr:rowOff>0</xdr:rowOff>
    </xdr:from>
    <xdr:to>
      <xdr:col>7</xdr:col>
      <xdr:colOff>0</xdr:colOff>
      <xdr:row>3</xdr:row>
      <xdr:rowOff>133350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533400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Ephemeris :</a:t>
          </a:r>
        </a:p>
        <a:p>
          <a:r>
            <a:rPr lang="de-DE" sz="1100" b="0" i="0">
              <a:solidFill>
                <a:schemeClr val="dk1"/>
              </a:solidFill>
              <a:latin typeface="+mn-lt"/>
              <a:ea typeface="+mn-ea"/>
              <a:cs typeface="+mn-cs"/>
            </a:rPr>
            <a:t>Software (or  earlier look-up-table) that generates positions of stars, planets, comets, etc. for  virtually any point in time.</a:t>
          </a:r>
          <a:endParaRPr lang="de-DE" sz="1100"/>
        </a:p>
      </xdr:txBody>
    </xdr:sp>
    <xdr:clientData/>
  </xdr:twoCellAnchor>
  <xdr:twoCellAnchor>
    <xdr:from>
      <xdr:col>0</xdr:col>
      <xdr:colOff>0</xdr:colOff>
      <xdr:row>17</xdr:row>
      <xdr:rowOff>161926</xdr:rowOff>
    </xdr:from>
    <xdr:to>
      <xdr:col>7</xdr:col>
      <xdr:colOff>0</xdr:colOff>
      <xdr:row>22</xdr:row>
      <xdr:rowOff>123826</xdr:rowOff>
    </xdr:to>
    <xdr:sp macro="" textlink="">
      <xdr:nvSpPr>
        <xdr:cNvPr id="5" name="Textfeld 4">
          <a:extLst>
            <a:ext uri="{FF2B5EF4-FFF2-40B4-BE49-F238E27FC236}">
              <a16:creationId xmlns:a16="http://schemas.microsoft.com/office/drawing/2014/main" id="{00000000-0008-0000-0600-000005000000}"/>
            </a:ext>
          </a:extLst>
        </xdr:cNvPr>
        <xdr:cNvSpPr txBox="1"/>
      </xdr:nvSpPr>
      <xdr:spPr>
        <a:xfrm>
          <a:off x="0" y="3400426"/>
          <a:ext cx="5334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e-DE" sz="1100" b="1" i="0">
              <a:solidFill>
                <a:schemeClr val="dk1"/>
              </a:solidFill>
              <a:latin typeface="+mn-lt"/>
              <a:ea typeface="+mn-ea"/>
              <a:cs typeface="+mn-cs"/>
            </a:rPr>
            <a:t>Orbital state vectors:</a:t>
          </a:r>
        </a:p>
        <a:p>
          <a:pPr marL="0" marR="0" indent="0" defTabSz="914400" eaLnBrk="1" fontAlgn="auto" latinLnBrk="0" hangingPunct="1">
            <a:lnSpc>
              <a:spcPct val="100000"/>
            </a:lnSpc>
            <a:spcBef>
              <a:spcPts val="0"/>
            </a:spcBef>
            <a:spcAft>
              <a:spcPts val="0"/>
            </a:spcAft>
            <a:buClrTx/>
            <a:buSzTx/>
            <a:buFontTx/>
            <a:buNone/>
            <a:tabLst/>
            <a:defRPr/>
          </a:pPr>
          <a:r>
            <a:rPr lang="de-DE" sz="1100" b="0" i="0">
              <a:solidFill>
                <a:schemeClr val="dk1"/>
              </a:solidFill>
              <a:latin typeface="+mn-lt"/>
              <a:ea typeface="+mn-ea"/>
              <a:cs typeface="+mn-cs"/>
            </a:rPr>
            <a:t>Cartesian vectors of position and velocity that together with their time (epoch) uniquely determine the trajectory of the orbiting body in space. An object's state vector can be used to compute its classical or Keplerian orbital elements and vice versa.</a:t>
          </a:r>
        </a:p>
        <a:p>
          <a:pPr marL="0" marR="0" indent="0" defTabSz="914400" eaLnBrk="1" fontAlgn="auto" latinLnBrk="0" hangingPunct="1">
            <a:lnSpc>
              <a:spcPct val="100000"/>
            </a:lnSpc>
            <a:spcBef>
              <a:spcPts val="0"/>
            </a:spcBef>
            <a:spcAft>
              <a:spcPts val="0"/>
            </a:spcAft>
            <a:buClrTx/>
            <a:buSzTx/>
            <a:buFontTx/>
            <a:buNone/>
            <a:tabLst/>
            <a:defRPr/>
          </a:pPr>
          <a:endParaRPr lang="de-DE" sz="1100" b="0" i="0">
            <a:solidFill>
              <a:schemeClr val="dk1"/>
            </a:solidFill>
            <a:latin typeface="+mn-lt"/>
            <a:ea typeface="+mn-ea"/>
            <a:cs typeface="+mn-cs"/>
          </a:endParaRPr>
        </a:p>
      </xdr:txBody>
    </xdr:sp>
    <xdr:clientData/>
  </xdr:twoCellAnchor>
  <xdr:twoCellAnchor>
    <xdr:from>
      <xdr:col>0</xdr:col>
      <xdr:colOff>0</xdr:colOff>
      <xdr:row>23</xdr:row>
      <xdr:rowOff>123825</xdr:rowOff>
    </xdr:from>
    <xdr:to>
      <xdr:col>7</xdr:col>
      <xdr:colOff>0</xdr:colOff>
      <xdr:row>26</xdr:row>
      <xdr:rowOff>38100</xdr:rowOff>
    </xdr:to>
    <xdr:sp macro="" textlink="">
      <xdr:nvSpPr>
        <xdr:cNvPr id="7" name="Textfeld 6">
          <a:extLst>
            <a:ext uri="{FF2B5EF4-FFF2-40B4-BE49-F238E27FC236}">
              <a16:creationId xmlns:a16="http://schemas.microsoft.com/office/drawing/2014/main" id="{00000000-0008-0000-0600-000007000000}"/>
            </a:ext>
          </a:extLst>
        </xdr:cNvPr>
        <xdr:cNvSpPr txBox="1"/>
      </xdr:nvSpPr>
      <xdr:spPr>
        <a:xfrm>
          <a:off x="0" y="4505325"/>
          <a:ext cx="5334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Primary eclipse:</a:t>
          </a:r>
          <a:r>
            <a:rPr lang="de-DE" sz="1100" b="1" i="0" baseline="0">
              <a:solidFill>
                <a:schemeClr val="dk1"/>
              </a:solidFill>
              <a:latin typeface="+mn-lt"/>
              <a:ea typeface="+mn-ea"/>
              <a:cs typeface="+mn-cs"/>
            </a:rPr>
            <a:t>     </a:t>
          </a:r>
          <a:r>
            <a:rPr lang="de-DE" sz="1100" b="0" i="0" baseline="0">
              <a:solidFill>
                <a:schemeClr val="dk1"/>
              </a:solidFill>
              <a:latin typeface="+mn-lt"/>
              <a:ea typeface="+mn-ea"/>
              <a:cs typeface="+mn-cs"/>
            </a:rPr>
            <a:t>planet eclipses star.</a:t>
          </a:r>
        </a:p>
        <a:p>
          <a:r>
            <a:rPr lang="de-DE" sz="1100" b="1" i="0" baseline="0">
              <a:solidFill>
                <a:schemeClr val="dk1"/>
              </a:solidFill>
              <a:latin typeface="+mn-lt"/>
              <a:ea typeface="+mn-ea"/>
              <a:cs typeface="+mn-cs"/>
            </a:rPr>
            <a:t>Secondary eclipse:     </a:t>
          </a:r>
          <a:r>
            <a:rPr lang="de-DE" sz="1100" b="0" i="0" baseline="0">
              <a:solidFill>
                <a:schemeClr val="dk1"/>
              </a:solidFill>
              <a:latin typeface="+mn-lt"/>
              <a:ea typeface="+mn-ea"/>
              <a:cs typeface="+mn-cs"/>
            </a:rPr>
            <a:t>star eclipses planet.</a:t>
          </a:r>
          <a:endParaRPr lang="de-DE" sz="1100"/>
        </a:p>
      </xdr:txBody>
    </xdr:sp>
    <xdr:clientData/>
  </xdr:twoCellAnchor>
  <xdr:twoCellAnchor>
    <xdr:from>
      <xdr:col>0</xdr:col>
      <xdr:colOff>0</xdr:colOff>
      <xdr:row>27</xdr:row>
      <xdr:rowOff>114300</xdr:rowOff>
    </xdr:from>
    <xdr:to>
      <xdr:col>6</xdr:col>
      <xdr:colOff>752475</xdr:colOff>
      <xdr:row>35</xdr:row>
      <xdr:rowOff>161925</xdr:rowOff>
    </xdr:to>
    <xdr:sp macro="" textlink="">
      <xdr:nvSpPr>
        <xdr:cNvPr id="6" name="Textfeld 5">
          <a:extLst>
            <a:ext uri="{FF2B5EF4-FFF2-40B4-BE49-F238E27FC236}">
              <a16:creationId xmlns:a16="http://schemas.microsoft.com/office/drawing/2014/main" id="{00000000-0008-0000-0600-000006000000}"/>
            </a:ext>
          </a:extLst>
        </xdr:cNvPr>
        <xdr:cNvSpPr txBox="1"/>
      </xdr:nvSpPr>
      <xdr:spPr>
        <a:xfrm>
          <a:off x="0" y="5257800"/>
          <a:ext cx="532447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fontAlgn="base"/>
          <a:r>
            <a:rPr lang="de-DE" sz="1100" b="1" i="0">
              <a:solidFill>
                <a:schemeClr val="dk1"/>
              </a:solidFill>
              <a:latin typeface="+mn-lt"/>
              <a:ea typeface="+mn-ea"/>
              <a:cs typeface="+mn-cs"/>
            </a:rPr>
            <a:t>Inclination:</a:t>
          </a:r>
        </a:p>
        <a:p>
          <a:pPr fontAlgn="base"/>
          <a:r>
            <a:rPr lang="de-DE" sz="1100" b="0" i="0">
              <a:solidFill>
                <a:schemeClr val="dk1"/>
              </a:solidFill>
              <a:latin typeface="+mn-lt"/>
              <a:ea typeface="+mn-ea"/>
              <a:cs typeface="+mn-cs"/>
            </a:rPr>
            <a:t>An exoplanet's Keplerian orbit (closed ellipse co-focal with the parent star) has </a:t>
          </a:r>
          <a:r>
            <a:rPr lang="de-DE" sz="1100" b="0" i="1">
              <a:solidFill>
                <a:schemeClr val="dk1"/>
              </a:solidFill>
              <a:latin typeface="+mn-lt"/>
              <a:ea typeface="+mn-ea"/>
              <a:cs typeface="+mn-cs"/>
            </a:rPr>
            <a:t>two relevant angles</a:t>
          </a:r>
          <a:r>
            <a:rPr lang="de-DE" sz="1100" b="0" i="0">
              <a:solidFill>
                <a:schemeClr val="dk1"/>
              </a:solidFill>
              <a:latin typeface="+mn-lt"/>
              <a:ea typeface="+mn-ea"/>
              <a:cs typeface="+mn-cs"/>
            </a:rPr>
            <a:t>. One is the angle between the orbital plane and the line of sight to Earth (often called </a:t>
          </a:r>
          <a:r>
            <a:rPr lang="de-DE" sz="1100" b="1" i="0">
              <a:solidFill>
                <a:schemeClr val="dk1"/>
              </a:solidFill>
              <a:latin typeface="+mn-lt"/>
              <a:ea typeface="+mn-ea"/>
              <a:cs typeface="+mn-cs"/>
            </a:rPr>
            <a:t>the inclination </a:t>
          </a:r>
          <a:r>
            <a:rPr lang="de-DE" sz="1100" b="1" i="0" u="none" strike="noStrike">
              <a:solidFill>
                <a:schemeClr val="dk1"/>
              </a:solidFill>
              <a:latin typeface="+mn-lt"/>
              <a:ea typeface="+mn-ea"/>
              <a:cs typeface="+mn-cs"/>
            </a:rPr>
            <a:t>i</a:t>
          </a:r>
          <a:r>
            <a:rPr lang="de-DE" sz="1100" b="0" i="0">
              <a:solidFill>
                <a:schemeClr val="dk1"/>
              </a:solidFill>
              <a:latin typeface="+mn-lt"/>
              <a:ea typeface="+mn-ea"/>
              <a:cs typeface="+mn-cs"/>
            </a:rPr>
            <a:t>). The other is the direction of the </a:t>
          </a:r>
          <a:r>
            <a:rPr lang="de-DE" sz="1100" b="1" i="0">
              <a:solidFill>
                <a:schemeClr val="dk1"/>
              </a:solidFill>
              <a:latin typeface="+mn-lt"/>
              <a:ea typeface="+mn-ea"/>
              <a:cs typeface="+mn-cs"/>
            </a:rPr>
            <a:t>orbital periapse </a:t>
          </a:r>
          <a:r>
            <a:rPr lang="de-DE" sz="1100" b="0" i="0">
              <a:solidFill>
                <a:schemeClr val="dk1"/>
              </a:solidFill>
              <a:latin typeface="+mn-lt"/>
              <a:ea typeface="+mn-ea"/>
              <a:cs typeface="+mn-cs"/>
            </a:rPr>
            <a:t>(usually measured as the angle in the orbital plane between the line of nodes and the periapse).</a:t>
          </a:r>
        </a:p>
        <a:p>
          <a:pPr fontAlgn="base"/>
          <a:r>
            <a:rPr lang="de-DE" sz="1100" b="0" i="0">
              <a:solidFill>
                <a:schemeClr val="dk1"/>
              </a:solidFill>
              <a:latin typeface="+mn-lt"/>
              <a:ea typeface="+mn-ea"/>
              <a:cs typeface="+mn-cs"/>
            </a:rPr>
            <a:t>In case of transit detections, </a:t>
          </a:r>
          <a:r>
            <a:rPr lang="de-DE" sz="1100" b="0" i="0" u="none" strike="noStrike">
              <a:solidFill>
                <a:schemeClr val="dk1"/>
              </a:solidFill>
              <a:latin typeface="+mn-lt"/>
              <a:ea typeface="+mn-ea"/>
              <a:cs typeface="+mn-cs"/>
            </a:rPr>
            <a:t>i∼90∘</a:t>
          </a:r>
          <a:r>
            <a:rPr lang="de-DE" sz="1100" b="0" i="0">
              <a:solidFill>
                <a:schemeClr val="dk1"/>
              </a:solidFill>
              <a:latin typeface="+mn-lt"/>
              <a:ea typeface="+mn-ea"/>
              <a:cs typeface="+mn-cs"/>
            </a:rPr>
            <a:t> (for otherwise, there will be no ecclipse/transit), but is usually unknown for radial-velocity detections. </a:t>
          </a:r>
        </a:p>
        <a:p>
          <a:endParaRPr lang="de-DE" sz="1100"/>
        </a:p>
      </xdr:txBody>
    </xdr:sp>
    <xdr:clientData/>
  </xdr:twoCellAnchor>
  <xdr:twoCellAnchor>
    <xdr:from>
      <xdr:col>0</xdr:col>
      <xdr:colOff>0</xdr:colOff>
      <xdr:row>37</xdr:row>
      <xdr:rowOff>0</xdr:rowOff>
    </xdr:from>
    <xdr:to>
      <xdr:col>7</xdr:col>
      <xdr:colOff>0</xdr:colOff>
      <xdr:row>40</xdr:row>
      <xdr:rowOff>53340</xdr:rowOff>
    </xdr:to>
    <xdr:sp macro="" textlink="">
      <xdr:nvSpPr>
        <xdr:cNvPr id="8" name="Textfeld 6">
          <a:extLst>
            <a:ext uri="{FF2B5EF4-FFF2-40B4-BE49-F238E27FC236}">
              <a16:creationId xmlns:a16="http://schemas.microsoft.com/office/drawing/2014/main" id="{3D3820E8-5F9E-406D-9772-6B1AA04EAEF5}"/>
            </a:ext>
          </a:extLst>
        </xdr:cNvPr>
        <xdr:cNvSpPr txBox="1"/>
      </xdr:nvSpPr>
      <xdr:spPr>
        <a:xfrm>
          <a:off x="0" y="6766560"/>
          <a:ext cx="55473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b="1" i="0">
              <a:solidFill>
                <a:schemeClr val="dk1"/>
              </a:solidFill>
              <a:latin typeface="+mn-lt"/>
              <a:ea typeface="+mn-ea"/>
              <a:cs typeface="+mn-cs"/>
            </a:rPr>
            <a:t>Orbital Obliquity </a:t>
          </a:r>
          <a:r>
            <a:rPr lang="el-GR" sz="1100" b="1" i="0">
              <a:solidFill>
                <a:schemeClr val="dk1"/>
              </a:solidFill>
              <a:latin typeface="+mn-lt"/>
              <a:ea typeface="+mn-ea"/>
              <a:cs typeface="+mn-cs"/>
            </a:rPr>
            <a:t>λ:</a:t>
          </a:r>
          <a:endParaRPr lang="da-DK" sz="1100" b="1" i="0">
            <a:solidFill>
              <a:schemeClr val="dk1"/>
            </a:solidFill>
            <a:latin typeface="+mn-lt"/>
            <a:ea typeface="+mn-ea"/>
            <a:cs typeface="+mn-cs"/>
          </a:endParaRPr>
        </a:p>
        <a:p>
          <a:r>
            <a:rPr lang="da-DK" sz="1100" b="0" i="0">
              <a:solidFill>
                <a:schemeClr val="dk1"/>
              </a:solidFill>
              <a:latin typeface="+mn-lt"/>
              <a:ea typeface="+mn-ea"/>
              <a:cs typeface="+mn-cs"/>
            </a:rPr>
            <a:t>A</a:t>
          </a:r>
          <a:r>
            <a:rPr lang="de-DE" sz="1100" b="0" i="0">
              <a:solidFill>
                <a:schemeClr val="dk1"/>
              </a:solidFill>
              <a:latin typeface="+mn-lt"/>
              <a:ea typeface="+mn-ea"/>
              <a:cs typeface="+mn-cs"/>
            </a:rPr>
            <a:t>ngle between the axes of the planet's orbit and the star's spin. Often just called</a:t>
          </a:r>
        </a:p>
        <a:p>
          <a:r>
            <a:rPr lang="de-DE" sz="1100" b="0" i="0">
              <a:solidFill>
                <a:schemeClr val="dk1"/>
              </a:solidFill>
              <a:latin typeface="+mn-lt"/>
              <a:ea typeface="+mn-ea"/>
              <a:cs typeface="+mn-cs"/>
            </a:rPr>
            <a:t> misalignment.</a:t>
          </a:r>
          <a:endParaRPr lang="de-DE" sz="1100" b="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454068</xdr:colOff>
      <xdr:row>2</xdr:row>
      <xdr:rowOff>2336</xdr:rowOff>
    </xdr:from>
    <xdr:to>
      <xdr:col>7</xdr:col>
      <xdr:colOff>666751</xdr:colOff>
      <xdr:row>6</xdr:row>
      <xdr:rowOff>304800</xdr:rowOff>
    </xdr:to>
    <xdr:pic>
      <xdr:nvPicPr>
        <xdr:cNvPr id="2049" name="Picture 1">
          <a:extLst>
            <a:ext uri="{FF2B5EF4-FFF2-40B4-BE49-F238E27FC236}">
              <a16:creationId xmlns:a16="http://schemas.microsoft.com/office/drawing/2014/main" id="{00000000-0008-0000-0700-000001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941093" y="1716836"/>
          <a:ext cx="2774908" cy="2588464"/>
        </a:xfrm>
        <a:prstGeom prst="rect">
          <a:avLst/>
        </a:prstGeom>
        <a:noFill/>
      </xdr:spPr>
    </xdr:pic>
    <xdr:clientData/>
  </xdr:twoCellAnchor>
  <xdr:twoCellAnchor editAs="oneCell">
    <xdr:from>
      <xdr:col>4</xdr:col>
      <xdr:colOff>465597</xdr:colOff>
      <xdr:row>7</xdr:row>
      <xdr:rowOff>552450</xdr:rowOff>
    </xdr:from>
    <xdr:to>
      <xdr:col>7</xdr:col>
      <xdr:colOff>744821</xdr:colOff>
      <xdr:row>12</xdr:row>
      <xdr:rowOff>801220</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stretch>
          <a:fillRect/>
        </a:stretch>
      </xdr:blipFill>
      <xdr:spPr>
        <a:xfrm>
          <a:off x="10952622" y="4362450"/>
          <a:ext cx="2841449" cy="2572870"/>
        </a:xfrm>
        <a:prstGeom prst="rect">
          <a:avLst/>
        </a:prstGeom>
      </xdr:spPr>
    </xdr:pic>
    <xdr:clientData/>
  </xdr:twoCellAnchor>
  <xdr:twoCellAnchor editAs="oneCell">
    <xdr:from>
      <xdr:col>4</xdr:col>
      <xdr:colOff>447675</xdr:colOff>
      <xdr:row>12</xdr:row>
      <xdr:rowOff>898923</xdr:rowOff>
    </xdr:from>
    <xdr:to>
      <xdr:col>8</xdr:col>
      <xdr:colOff>309984</xdr:colOff>
      <xdr:row>15</xdr:row>
      <xdr:rowOff>561975</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cstate="print"/>
        <a:stretch>
          <a:fillRect/>
        </a:stretch>
      </xdr:blipFill>
      <xdr:spPr>
        <a:xfrm>
          <a:off x="10934700" y="6994923"/>
          <a:ext cx="3186534" cy="2368152"/>
        </a:xfrm>
        <a:prstGeom prst="rect">
          <a:avLst/>
        </a:prstGeom>
      </xdr:spPr>
    </xdr:pic>
    <xdr:clientData/>
  </xdr:twoCellAnchor>
  <xdr:twoCellAnchor editAs="oneCell">
    <xdr:from>
      <xdr:col>0</xdr:col>
      <xdr:colOff>200025</xdr:colOff>
      <xdr:row>38</xdr:row>
      <xdr:rowOff>104775</xdr:rowOff>
    </xdr:from>
    <xdr:to>
      <xdr:col>3</xdr:col>
      <xdr:colOff>2087207</xdr:colOff>
      <xdr:row>74</xdr:row>
      <xdr:rowOff>115259</xdr:rowOff>
    </xdr:to>
    <xdr:pic>
      <xdr:nvPicPr>
        <xdr:cNvPr id="6" name="Grafik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200025" y="12954000"/>
          <a:ext cx="8821382" cy="68684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104775</xdr:colOff>
      <xdr:row>7</xdr:row>
      <xdr:rowOff>180975</xdr:rowOff>
    </xdr:from>
    <xdr:to>
      <xdr:col>10</xdr:col>
      <xdr:colOff>284775</xdr:colOff>
      <xdr:row>8</xdr:row>
      <xdr:rowOff>180501</xdr:rowOff>
    </xdr:to>
    <xdr:sp macro="" textlink="">
      <xdr:nvSpPr>
        <xdr:cNvPr id="26" name="Ellipse 25">
          <a:extLst>
            <a:ext uri="{FF2B5EF4-FFF2-40B4-BE49-F238E27FC236}">
              <a16:creationId xmlns:a16="http://schemas.microsoft.com/office/drawing/2014/main" id="{25446CE8-CC8A-49E0-9791-4DF096439C1C}"/>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294324</xdr:colOff>
      <xdr:row>8</xdr:row>
      <xdr:rowOff>56288</xdr:rowOff>
    </xdr:from>
    <xdr:to>
      <xdr:col>11</xdr:col>
      <xdr:colOff>258039</xdr:colOff>
      <xdr:row>8</xdr:row>
      <xdr:rowOff>113345</xdr:rowOff>
    </xdr:to>
    <xdr:sp macro="" textlink="">
      <xdr:nvSpPr>
        <xdr:cNvPr id="22" name="Ellipse 21">
          <a:extLst>
            <a:ext uri="{FF2B5EF4-FFF2-40B4-BE49-F238E27FC236}">
              <a16:creationId xmlns:a16="http://schemas.microsoft.com/office/drawing/2014/main" id="{14354A59-D6FF-4163-8B46-88AEC84AD586}"/>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171450</xdr:colOff>
      <xdr:row>21</xdr:row>
      <xdr:rowOff>171450</xdr:rowOff>
    </xdr:from>
    <xdr:to>
      <xdr:col>34</xdr:col>
      <xdr:colOff>351450</xdr:colOff>
      <xdr:row>22</xdr:row>
      <xdr:rowOff>170976</xdr:rowOff>
    </xdr:to>
    <xdr:sp macro="" textlink="">
      <xdr:nvSpPr>
        <xdr:cNvPr id="80" name="Ellipse 79">
          <a:extLst>
            <a:ext uri="{FF2B5EF4-FFF2-40B4-BE49-F238E27FC236}">
              <a16:creationId xmlns:a16="http://schemas.microsoft.com/office/drawing/2014/main" id="{15102C99-3444-444F-ADA3-A7F3A78FC4BC}"/>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171450</xdr:colOff>
      <xdr:row>21</xdr:row>
      <xdr:rowOff>171450</xdr:rowOff>
    </xdr:from>
    <xdr:to>
      <xdr:col>22</xdr:col>
      <xdr:colOff>351450</xdr:colOff>
      <xdr:row>22</xdr:row>
      <xdr:rowOff>170976</xdr:rowOff>
    </xdr:to>
    <xdr:sp macro="" textlink="">
      <xdr:nvSpPr>
        <xdr:cNvPr id="68" name="Ellipse 67">
          <a:extLst>
            <a:ext uri="{FF2B5EF4-FFF2-40B4-BE49-F238E27FC236}">
              <a16:creationId xmlns:a16="http://schemas.microsoft.com/office/drawing/2014/main" id="{449F63FE-10A8-461F-B2B2-E4084BFE60A0}"/>
            </a:ext>
          </a:extLst>
        </xdr:cNvPr>
        <xdr:cNvSpPr/>
      </xdr:nvSpPr>
      <xdr:spPr>
        <a:xfrm>
          <a:off x="8353425" y="4086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180110</xdr:colOff>
      <xdr:row>6</xdr:row>
      <xdr:rowOff>31717</xdr:rowOff>
    </xdr:from>
    <xdr:to>
      <xdr:col>6</xdr:col>
      <xdr:colOff>112879</xdr:colOff>
      <xdr:row>10</xdr:row>
      <xdr:rowOff>156544</xdr:rowOff>
    </xdr:to>
    <xdr:sp macro="" textlink="">
      <xdr:nvSpPr>
        <xdr:cNvPr id="27" name="Ellipse 26">
          <a:extLst>
            <a:ext uri="{FF2B5EF4-FFF2-40B4-BE49-F238E27FC236}">
              <a16:creationId xmlns:a16="http://schemas.microsoft.com/office/drawing/2014/main" id="{5DC2202A-2F0D-4396-89AF-C42E146FAF58}"/>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334054</xdr:colOff>
      <xdr:row>8</xdr:row>
      <xdr:rowOff>8965</xdr:rowOff>
    </xdr:from>
    <xdr:to>
      <xdr:col>8</xdr:col>
      <xdr:colOff>10645</xdr:colOff>
      <xdr:row>8</xdr:row>
      <xdr:rowOff>90955</xdr:rowOff>
    </xdr:to>
    <xdr:sp macro="" textlink="">
      <xdr:nvSpPr>
        <xdr:cNvPr id="29" name="Ellipse 28">
          <a:extLst>
            <a:ext uri="{FF2B5EF4-FFF2-40B4-BE49-F238E27FC236}">
              <a16:creationId xmlns:a16="http://schemas.microsoft.com/office/drawing/2014/main" id="{187640A1-EEA5-40C8-A4C2-93C4A29A7F69}"/>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62574</xdr:colOff>
      <xdr:row>8</xdr:row>
      <xdr:rowOff>44262</xdr:rowOff>
    </xdr:from>
    <xdr:to>
      <xdr:col>6</xdr:col>
      <xdr:colOff>143995</xdr:colOff>
      <xdr:row>8</xdr:row>
      <xdr:rowOff>130205</xdr:rowOff>
    </xdr:to>
    <xdr:sp macro="" textlink="">
      <xdr:nvSpPr>
        <xdr:cNvPr id="30" name="Ellipse 29">
          <a:extLst>
            <a:ext uri="{FF2B5EF4-FFF2-40B4-BE49-F238E27FC236}">
              <a16:creationId xmlns:a16="http://schemas.microsoft.com/office/drawing/2014/main" id="{581AEE6C-829B-4D64-9542-93845D4BB121}"/>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366019</xdr:colOff>
      <xdr:row>7</xdr:row>
      <xdr:rowOff>179293</xdr:rowOff>
    </xdr:from>
    <xdr:to>
      <xdr:col>5</xdr:col>
      <xdr:colOff>145969</xdr:colOff>
      <xdr:row>8</xdr:row>
      <xdr:rowOff>169472</xdr:rowOff>
    </xdr:to>
    <xdr:sp macro="" textlink="">
      <xdr:nvSpPr>
        <xdr:cNvPr id="31" name="Ellipse 30">
          <a:extLst>
            <a:ext uri="{FF2B5EF4-FFF2-40B4-BE49-F238E27FC236}">
              <a16:creationId xmlns:a16="http://schemas.microsoft.com/office/drawing/2014/main" id="{9BE40C07-2EBA-44A6-8A0B-AAEAF9E924C8}"/>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180975</xdr:colOff>
      <xdr:row>10</xdr:row>
      <xdr:rowOff>38100</xdr:rowOff>
    </xdr:from>
    <xdr:to>
      <xdr:col>2</xdr:col>
      <xdr:colOff>262396</xdr:colOff>
      <xdr:row>10</xdr:row>
      <xdr:rowOff>124043</xdr:rowOff>
    </xdr:to>
    <xdr:sp macro="" textlink="">
      <xdr:nvSpPr>
        <xdr:cNvPr id="55" name="Ellipse 54">
          <a:extLst>
            <a:ext uri="{FF2B5EF4-FFF2-40B4-BE49-F238E27FC236}">
              <a16:creationId xmlns:a16="http://schemas.microsoft.com/office/drawing/2014/main" id="{C69ADF99-C3DD-47D5-82E1-294AF7DB2669}"/>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190499</xdr:colOff>
      <xdr:row>22</xdr:row>
      <xdr:rowOff>65719</xdr:rowOff>
    </xdr:from>
    <xdr:to>
      <xdr:col>23</xdr:col>
      <xdr:colOff>324713</xdr:colOff>
      <xdr:row>22</xdr:row>
      <xdr:rowOff>111438</xdr:rowOff>
    </xdr:to>
    <xdr:sp macro="" textlink="">
      <xdr:nvSpPr>
        <xdr:cNvPr id="56" name="Ellipse 55">
          <a:extLst>
            <a:ext uri="{FF2B5EF4-FFF2-40B4-BE49-F238E27FC236}">
              <a16:creationId xmlns:a16="http://schemas.microsoft.com/office/drawing/2014/main" id="{0872B5AA-450E-44F1-A445-F8E15B94D275}"/>
            </a:ext>
          </a:extLst>
        </xdr:cNvPr>
        <xdr:cNvSpPr/>
      </xdr:nvSpPr>
      <xdr:spPr>
        <a:xfrm rot="10800000" flipV="1">
          <a:off x="7972424" y="4170994"/>
          <a:ext cx="934314"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142875</xdr:colOff>
      <xdr:row>8</xdr:row>
      <xdr:rowOff>47625</xdr:rowOff>
    </xdr:from>
    <xdr:to>
      <xdr:col>1</xdr:col>
      <xdr:colOff>224296</xdr:colOff>
      <xdr:row>8</xdr:row>
      <xdr:rowOff>133568</xdr:rowOff>
    </xdr:to>
    <xdr:sp macro="" textlink="">
      <xdr:nvSpPr>
        <xdr:cNvPr id="57" name="Ellipse 56">
          <a:extLst>
            <a:ext uri="{FF2B5EF4-FFF2-40B4-BE49-F238E27FC236}">
              <a16:creationId xmlns:a16="http://schemas.microsoft.com/office/drawing/2014/main" id="{42782FEB-295B-46EA-8C5D-ABE522F0A4F4}"/>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190500</xdr:colOff>
      <xdr:row>6</xdr:row>
      <xdr:rowOff>57150</xdr:rowOff>
    </xdr:from>
    <xdr:to>
      <xdr:col>2</xdr:col>
      <xdr:colOff>271921</xdr:colOff>
      <xdr:row>6</xdr:row>
      <xdr:rowOff>143093</xdr:rowOff>
    </xdr:to>
    <xdr:sp macro="" textlink="">
      <xdr:nvSpPr>
        <xdr:cNvPr id="58" name="Ellipse 57">
          <a:extLst>
            <a:ext uri="{FF2B5EF4-FFF2-40B4-BE49-F238E27FC236}">
              <a16:creationId xmlns:a16="http://schemas.microsoft.com/office/drawing/2014/main" id="{42A9F5E5-F579-4C7B-A405-5B776252B5CA}"/>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200704</xdr:colOff>
      <xdr:row>8</xdr:row>
      <xdr:rowOff>37540</xdr:rowOff>
    </xdr:from>
    <xdr:to>
      <xdr:col>11</xdr:col>
      <xdr:colOff>277345</xdr:colOff>
      <xdr:row>8</xdr:row>
      <xdr:rowOff>119530</xdr:rowOff>
    </xdr:to>
    <xdr:sp macro="" textlink="">
      <xdr:nvSpPr>
        <xdr:cNvPr id="59" name="Ellipse 58">
          <a:extLst>
            <a:ext uri="{FF2B5EF4-FFF2-40B4-BE49-F238E27FC236}">
              <a16:creationId xmlns:a16="http://schemas.microsoft.com/office/drawing/2014/main" id="{17D09A00-B0C2-48AD-9444-2154CBFEAB1F}"/>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161925</xdr:colOff>
      <xdr:row>24</xdr:row>
      <xdr:rowOff>47624</xdr:rowOff>
    </xdr:from>
    <xdr:to>
      <xdr:col>11</xdr:col>
      <xdr:colOff>314325</xdr:colOff>
      <xdr:row>27</xdr:row>
      <xdr:rowOff>95250</xdr:rowOff>
    </xdr:to>
    <xdr:sp macro="" textlink="">
      <xdr:nvSpPr>
        <xdr:cNvPr id="67" name="Textfeld 66">
          <a:extLst>
            <a:ext uri="{FF2B5EF4-FFF2-40B4-BE49-F238E27FC236}">
              <a16:creationId xmlns:a16="http://schemas.microsoft.com/office/drawing/2014/main" id="{8C46E67C-6904-8782-09D2-A49C396BB682}"/>
            </a:ext>
          </a:extLst>
        </xdr:cNvPr>
        <xdr:cNvSpPr txBox="1"/>
      </xdr:nvSpPr>
      <xdr:spPr>
        <a:xfrm>
          <a:off x="3057525" y="4533899"/>
          <a:ext cx="1352550" cy="619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kern="1200"/>
            <a:t>P = Period</a:t>
          </a:r>
        </a:p>
        <a:p>
          <a:r>
            <a:rPr lang="de-DE" sz="1100" kern="1200"/>
            <a:t>(Time it takes to complete one orbit.)</a:t>
          </a:r>
        </a:p>
        <a:p>
          <a:endParaRPr lang="de-DE" sz="1100" kern="1200"/>
        </a:p>
      </xdr:txBody>
    </xdr:sp>
    <xdr:clientData/>
  </xdr:twoCellAnchor>
  <xdr:twoCellAnchor>
    <xdr:from>
      <xdr:col>14</xdr:col>
      <xdr:colOff>341256</xdr:colOff>
      <xdr:row>17</xdr:row>
      <xdr:rowOff>80121</xdr:rowOff>
    </xdr:from>
    <xdr:to>
      <xdr:col>17</xdr:col>
      <xdr:colOff>27933</xdr:colOff>
      <xdr:row>27</xdr:row>
      <xdr:rowOff>108140</xdr:rowOff>
    </xdr:to>
    <xdr:sp macro="" textlink="">
      <xdr:nvSpPr>
        <xdr:cNvPr id="69" name="Ellipse 68">
          <a:extLst>
            <a:ext uri="{FF2B5EF4-FFF2-40B4-BE49-F238E27FC236}">
              <a16:creationId xmlns:a16="http://schemas.microsoft.com/office/drawing/2014/main" id="{231292A4-1129-4C79-B0FA-8E4BA8CBD216}"/>
            </a:ext>
          </a:extLst>
        </xdr:cNvPr>
        <xdr:cNvSpPr/>
      </xdr:nvSpPr>
      <xdr:spPr>
        <a:xfrm rot="5400000">
          <a:off x="4799735"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299344</xdr:colOff>
      <xdr:row>24</xdr:row>
      <xdr:rowOff>160243</xdr:rowOff>
    </xdr:from>
    <xdr:to>
      <xdr:col>16</xdr:col>
      <xdr:colOff>79294</xdr:colOff>
      <xdr:row>25</xdr:row>
      <xdr:rowOff>150422</xdr:rowOff>
    </xdr:to>
    <xdr:sp macro="" textlink="">
      <xdr:nvSpPr>
        <xdr:cNvPr id="73" name="Ellipse 72">
          <a:extLst>
            <a:ext uri="{FF2B5EF4-FFF2-40B4-BE49-F238E27FC236}">
              <a16:creationId xmlns:a16="http://schemas.microsoft.com/office/drawing/2014/main" id="{0F97A014-46D5-4E37-9D98-CC17C7E3B72F}"/>
            </a:ext>
          </a:extLst>
        </xdr:cNvPr>
        <xdr:cNvSpPr/>
      </xdr:nvSpPr>
      <xdr:spPr>
        <a:xfrm>
          <a:off x="5680969" y="464651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342900</xdr:colOff>
      <xdr:row>27</xdr:row>
      <xdr:rowOff>57150</xdr:rowOff>
    </xdr:from>
    <xdr:to>
      <xdr:col>16</xdr:col>
      <xdr:colOff>24271</xdr:colOff>
      <xdr:row>27</xdr:row>
      <xdr:rowOff>143093</xdr:rowOff>
    </xdr:to>
    <xdr:sp macro="" textlink="">
      <xdr:nvSpPr>
        <xdr:cNvPr id="74" name="Ellipse 73">
          <a:extLst>
            <a:ext uri="{FF2B5EF4-FFF2-40B4-BE49-F238E27FC236}">
              <a16:creationId xmlns:a16="http://schemas.microsoft.com/office/drawing/2014/main" id="{ACDF88E4-6C44-4267-8707-FCE486625E20}"/>
            </a:ext>
          </a:extLst>
        </xdr:cNvPr>
        <xdr:cNvSpPr/>
      </xdr:nvSpPr>
      <xdr:spPr>
        <a:xfrm>
          <a:off x="5724525" y="5114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257854</xdr:colOff>
      <xdr:row>22</xdr:row>
      <xdr:rowOff>47065</xdr:rowOff>
    </xdr:from>
    <xdr:to>
      <xdr:col>23</xdr:col>
      <xdr:colOff>334495</xdr:colOff>
      <xdr:row>22</xdr:row>
      <xdr:rowOff>129055</xdr:rowOff>
    </xdr:to>
    <xdr:sp macro="" textlink="">
      <xdr:nvSpPr>
        <xdr:cNvPr id="77" name="Ellipse 76">
          <a:extLst>
            <a:ext uri="{FF2B5EF4-FFF2-40B4-BE49-F238E27FC236}">
              <a16:creationId xmlns:a16="http://schemas.microsoft.com/office/drawing/2014/main" id="{EA78A023-DF34-4C40-9046-ABEC9E2B9D66}"/>
            </a:ext>
          </a:extLst>
        </xdr:cNvPr>
        <xdr:cNvSpPr/>
      </xdr:nvSpPr>
      <xdr:spPr>
        <a:xfrm>
          <a:off x="8839879" y="41523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304799</xdr:colOff>
      <xdr:row>22</xdr:row>
      <xdr:rowOff>47623</xdr:rowOff>
    </xdr:from>
    <xdr:to>
      <xdr:col>35</xdr:col>
      <xdr:colOff>295275</xdr:colOff>
      <xdr:row>22</xdr:row>
      <xdr:rowOff>123824</xdr:rowOff>
    </xdr:to>
    <xdr:sp macro="" textlink="">
      <xdr:nvSpPr>
        <xdr:cNvPr id="79" name="Ellipse 78">
          <a:extLst>
            <a:ext uri="{FF2B5EF4-FFF2-40B4-BE49-F238E27FC236}">
              <a16:creationId xmlns:a16="http://schemas.microsoft.com/office/drawing/2014/main" id="{3E0D1C5C-C84A-4E82-BFBE-FB813EAA0224}"/>
            </a:ext>
          </a:extLst>
        </xdr:cNvPr>
        <xdr:cNvSpPr/>
      </xdr:nvSpPr>
      <xdr:spPr>
        <a:xfrm rot="10800000">
          <a:off x="11772899" y="4152898"/>
          <a:ext cx="1590676" cy="76201"/>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218210</xdr:colOff>
      <xdr:row>20</xdr:row>
      <xdr:rowOff>31717</xdr:rowOff>
    </xdr:from>
    <xdr:to>
      <xdr:col>30</xdr:col>
      <xdr:colOff>150979</xdr:colOff>
      <xdr:row>24</xdr:row>
      <xdr:rowOff>156544</xdr:rowOff>
    </xdr:to>
    <xdr:sp macro="" textlink="">
      <xdr:nvSpPr>
        <xdr:cNvPr id="81" name="Ellipse 80">
          <a:extLst>
            <a:ext uri="{FF2B5EF4-FFF2-40B4-BE49-F238E27FC236}">
              <a16:creationId xmlns:a16="http://schemas.microsoft.com/office/drawing/2014/main" id="{6A98A060-1EF1-4915-B80C-37EB5C12C314}"/>
            </a:ext>
          </a:extLst>
        </xdr:cNvPr>
        <xdr:cNvSpPr/>
      </xdr:nvSpPr>
      <xdr:spPr>
        <a:xfrm rot="19421040">
          <a:off x="9286010" y="3755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299344</xdr:colOff>
      <xdr:row>20</xdr:row>
      <xdr:rowOff>64993</xdr:rowOff>
    </xdr:from>
    <xdr:to>
      <xdr:col>29</xdr:col>
      <xdr:colOff>79294</xdr:colOff>
      <xdr:row>21</xdr:row>
      <xdr:rowOff>55172</xdr:rowOff>
    </xdr:to>
    <xdr:sp macro="" textlink="">
      <xdr:nvSpPr>
        <xdr:cNvPr id="82" name="Ellipse 81">
          <a:extLst>
            <a:ext uri="{FF2B5EF4-FFF2-40B4-BE49-F238E27FC236}">
              <a16:creationId xmlns:a16="http://schemas.microsoft.com/office/drawing/2014/main" id="{BF9088B2-30C5-4F00-B0F6-A9BB43FF6B2C}"/>
            </a:ext>
          </a:extLst>
        </xdr:cNvPr>
        <xdr:cNvSpPr/>
      </xdr:nvSpPr>
      <xdr:spPr>
        <a:xfrm>
          <a:off x="10567294" y="37892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314325</xdr:colOff>
      <xdr:row>19</xdr:row>
      <xdr:rowOff>57150</xdr:rowOff>
    </xdr:from>
    <xdr:to>
      <xdr:col>29</xdr:col>
      <xdr:colOff>395746</xdr:colOff>
      <xdr:row>19</xdr:row>
      <xdr:rowOff>143093</xdr:rowOff>
    </xdr:to>
    <xdr:sp macro="" textlink="">
      <xdr:nvSpPr>
        <xdr:cNvPr id="83" name="Ellipse 82">
          <a:extLst>
            <a:ext uri="{FF2B5EF4-FFF2-40B4-BE49-F238E27FC236}">
              <a16:creationId xmlns:a16="http://schemas.microsoft.com/office/drawing/2014/main" id="{77414AC1-8549-4798-A76B-375E8381DB64}"/>
            </a:ext>
          </a:extLst>
        </xdr:cNvPr>
        <xdr:cNvSpPr/>
      </xdr:nvSpPr>
      <xdr:spPr>
        <a:xfrm>
          <a:off x="10982325" y="35909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229279</xdr:colOff>
      <xdr:row>22</xdr:row>
      <xdr:rowOff>37540</xdr:rowOff>
    </xdr:from>
    <xdr:to>
      <xdr:col>35</xdr:col>
      <xdr:colOff>305920</xdr:colOff>
      <xdr:row>22</xdr:row>
      <xdr:rowOff>119530</xdr:rowOff>
    </xdr:to>
    <xdr:sp macro="" textlink="">
      <xdr:nvSpPr>
        <xdr:cNvPr id="84" name="Ellipse 83">
          <a:extLst>
            <a:ext uri="{FF2B5EF4-FFF2-40B4-BE49-F238E27FC236}">
              <a16:creationId xmlns:a16="http://schemas.microsoft.com/office/drawing/2014/main" id="{5C766C17-0EFC-44EA-97DD-84AB6DDABAED}"/>
            </a:ext>
          </a:extLst>
        </xdr:cNvPr>
        <xdr:cNvSpPr/>
      </xdr:nvSpPr>
      <xdr:spPr>
        <a:xfrm>
          <a:off x="13297579" y="4142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23</xdr:row>
      <xdr:rowOff>95250</xdr:rowOff>
    </xdr:from>
    <xdr:to>
      <xdr:col>29</xdr:col>
      <xdr:colOff>24271</xdr:colOff>
      <xdr:row>23</xdr:row>
      <xdr:rowOff>181193</xdr:rowOff>
    </xdr:to>
    <xdr:sp macro="" textlink="">
      <xdr:nvSpPr>
        <xdr:cNvPr id="85" name="Ellipse 84">
          <a:extLst>
            <a:ext uri="{FF2B5EF4-FFF2-40B4-BE49-F238E27FC236}">
              <a16:creationId xmlns:a16="http://schemas.microsoft.com/office/drawing/2014/main" id="{B2ECC2F7-EE9D-4355-BD7F-08047F3B9F4D}"/>
            </a:ext>
          </a:extLst>
        </xdr:cNvPr>
        <xdr:cNvSpPr/>
      </xdr:nvSpPr>
      <xdr:spPr>
        <a:xfrm>
          <a:off x="10610850" y="43910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229279</xdr:colOff>
      <xdr:row>22</xdr:row>
      <xdr:rowOff>8965</xdr:rowOff>
    </xdr:from>
    <xdr:to>
      <xdr:col>34</xdr:col>
      <xdr:colOff>305920</xdr:colOff>
      <xdr:row>22</xdr:row>
      <xdr:rowOff>90955</xdr:rowOff>
    </xdr:to>
    <xdr:sp macro="" textlink="">
      <xdr:nvSpPr>
        <xdr:cNvPr id="86" name="Ellipse 85">
          <a:extLst>
            <a:ext uri="{FF2B5EF4-FFF2-40B4-BE49-F238E27FC236}">
              <a16:creationId xmlns:a16="http://schemas.microsoft.com/office/drawing/2014/main" id="{380FF06F-B277-4224-97F1-5C7C6E756D82}"/>
            </a:ext>
          </a:extLst>
        </xdr:cNvPr>
        <xdr:cNvSpPr/>
      </xdr:nvSpPr>
      <xdr:spPr>
        <a:xfrm>
          <a:off x="12897529" y="4114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31</xdr:col>
      <xdr:colOff>295954</xdr:colOff>
      <xdr:row>22</xdr:row>
      <xdr:rowOff>37540</xdr:rowOff>
    </xdr:from>
    <xdr:to>
      <xdr:col>31</xdr:col>
      <xdr:colOff>372595</xdr:colOff>
      <xdr:row>22</xdr:row>
      <xdr:rowOff>119530</xdr:rowOff>
    </xdr:to>
    <xdr:sp macro="" textlink="">
      <xdr:nvSpPr>
        <xdr:cNvPr id="87" name="Ellipse 86">
          <a:extLst>
            <a:ext uri="{FF2B5EF4-FFF2-40B4-BE49-F238E27FC236}">
              <a16:creationId xmlns:a16="http://schemas.microsoft.com/office/drawing/2014/main" id="{F221A4A9-16CA-44D5-A08D-7A2F2ABFCEFA}"/>
            </a:ext>
          </a:extLst>
        </xdr:cNvPr>
        <xdr:cNvSpPr/>
      </xdr:nvSpPr>
      <xdr:spPr>
        <a:xfrm>
          <a:off x="11764054" y="4142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372154</xdr:colOff>
      <xdr:row>25</xdr:row>
      <xdr:rowOff>66115</xdr:rowOff>
    </xdr:from>
    <xdr:to>
      <xdr:col>26</xdr:col>
      <xdr:colOff>48745</xdr:colOff>
      <xdr:row>25</xdr:row>
      <xdr:rowOff>148105</xdr:rowOff>
    </xdr:to>
    <xdr:sp macro="" textlink="">
      <xdr:nvSpPr>
        <xdr:cNvPr id="88" name="Ellipse 87">
          <a:extLst>
            <a:ext uri="{FF2B5EF4-FFF2-40B4-BE49-F238E27FC236}">
              <a16:creationId xmlns:a16="http://schemas.microsoft.com/office/drawing/2014/main" id="{5D9C9971-6162-4AB7-BC44-D705411C21AE}"/>
            </a:ext>
          </a:extLst>
        </xdr:cNvPr>
        <xdr:cNvSpPr/>
      </xdr:nvSpPr>
      <xdr:spPr>
        <a:xfrm>
          <a:off x="9439954" y="47428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119313</xdr:colOff>
      <xdr:row>38</xdr:row>
      <xdr:rowOff>71187</xdr:rowOff>
    </xdr:from>
    <xdr:to>
      <xdr:col>22</xdr:col>
      <xdr:colOff>217208</xdr:colOff>
      <xdr:row>38</xdr:row>
      <xdr:rowOff>71187</xdr:rowOff>
    </xdr:to>
    <xdr:cxnSp macro="">
      <xdr:nvCxnSpPr>
        <xdr:cNvPr id="24" name="Gerade Verbindung mit Pfeil 23">
          <a:extLst>
            <a:ext uri="{FF2B5EF4-FFF2-40B4-BE49-F238E27FC236}">
              <a16:creationId xmlns:a16="http://schemas.microsoft.com/office/drawing/2014/main" id="{405DFE8C-F9B2-1B61-45CA-6DC0CA8735DF}"/>
            </a:ext>
          </a:extLst>
        </xdr:cNvPr>
        <xdr:cNvCxnSpPr/>
      </xdr:nvCxnSpPr>
      <xdr:spPr>
        <a:xfrm>
          <a:off x="4711366" y="6462963"/>
          <a:ext cx="900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118812</xdr:colOff>
      <xdr:row>33</xdr:row>
      <xdr:rowOff>120317</xdr:rowOff>
    </xdr:from>
    <xdr:to>
      <xdr:col>20</xdr:col>
      <xdr:colOff>118812</xdr:colOff>
      <xdr:row>38</xdr:row>
      <xdr:rowOff>67817</xdr:rowOff>
    </xdr:to>
    <xdr:cxnSp macro="">
      <xdr:nvCxnSpPr>
        <xdr:cNvPr id="25" name="Gerade Verbindung mit Pfeil 24">
          <a:extLst>
            <a:ext uri="{FF2B5EF4-FFF2-40B4-BE49-F238E27FC236}">
              <a16:creationId xmlns:a16="http://schemas.microsoft.com/office/drawing/2014/main" id="{F4D4ACF7-2CE9-4851-BC7F-D2D3A6142336}"/>
            </a:ext>
          </a:extLst>
        </xdr:cNvPr>
        <xdr:cNvCxnSpPr/>
      </xdr:nvCxnSpPr>
      <xdr:spPr>
        <a:xfrm flipV="1">
          <a:off x="4710865" y="5559593"/>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61662</xdr:colOff>
      <xdr:row>38</xdr:row>
      <xdr:rowOff>75699</xdr:rowOff>
    </xdr:from>
    <xdr:to>
      <xdr:col>20</xdr:col>
      <xdr:colOff>118812</xdr:colOff>
      <xdr:row>38</xdr:row>
      <xdr:rowOff>189999</xdr:rowOff>
    </xdr:to>
    <xdr:cxnSp macro="">
      <xdr:nvCxnSpPr>
        <xdr:cNvPr id="35" name="Gerade Verbindung mit Pfeil 34">
          <a:extLst>
            <a:ext uri="{FF2B5EF4-FFF2-40B4-BE49-F238E27FC236}">
              <a16:creationId xmlns:a16="http://schemas.microsoft.com/office/drawing/2014/main" id="{3374E3D0-8923-4E1A-B276-25A3559CEE52}"/>
            </a:ext>
          </a:extLst>
        </xdr:cNvPr>
        <xdr:cNvCxnSpPr/>
      </xdr:nvCxnSpPr>
      <xdr:spPr>
        <a:xfrm flipH="1">
          <a:off x="4653715" y="6467475"/>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119313</xdr:colOff>
      <xdr:row>33</xdr:row>
      <xdr:rowOff>71187</xdr:rowOff>
    </xdr:from>
    <xdr:to>
      <xdr:col>16</xdr:col>
      <xdr:colOff>217208</xdr:colOff>
      <xdr:row>33</xdr:row>
      <xdr:rowOff>71187</xdr:rowOff>
    </xdr:to>
    <xdr:cxnSp macro="">
      <xdr:nvCxnSpPr>
        <xdr:cNvPr id="97" name="Gerade Verbindung mit Pfeil 96">
          <a:extLst>
            <a:ext uri="{FF2B5EF4-FFF2-40B4-BE49-F238E27FC236}">
              <a16:creationId xmlns:a16="http://schemas.microsoft.com/office/drawing/2014/main" id="{900CF406-D927-4591-A5F7-AB95BBF56226}"/>
            </a:ext>
          </a:extLst>
        </xdr:cNvPr>
        <xdr:cNvCxnSpPr/>
      </xdr:nvCxnSpPr>
      <xdr:spPr>
        <a:xfrm>
          <a:off x="7501188" y="7033962"/>
          <a:ext cx="89799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118812</xdr:colOff>
      <xdr:row>33</xdr:row>
      <xdr:rowOff>63167</xdr:rowOff>
    </xdr:from>
    <xdr:to>
      <xdr:col>14</xdr:col>
      <xdr:colOff>118812</xdr:colOff>
      <xdr:row>38</xdr:row>
      <xdr:rowOff>10667</xdr:rowOff>
    </xdr:to>
    <xdr:cxnSp macro="">
      <xdr:nvCxnSpPr>
        <xdr:cNvPr id="98" name="Gerade Verbindung mit Pfeil 97">
          <a:extLst>
            <a:ext uri="{FF2B5EF4-FFF2-40B4-BE49-F238E27FC236}">
              <a16:creationId xmlns:a16="http://schemas.microsoft.com/office/drawing/2014/main" id="{54F0C9A0-9749-4A13-B4B8-390115960076}"/>
            </a:ext>
          </a:extLst>
        </xdr:cNvPr>
        <xdr:cNvCxnSpPr/>
      </xdr:nvCxnSpPr>
      <xdr:spPr>
        <a:xfrm rot="10800000" flipV="1">
          <a:off x="5100387" y="6835442"/>
          <a:ext cx="0" cy="9000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61662</xdr:colOff>
      <xdr:row>33</xdr:row>
      <xdr:rowOff>75699</xdr:rowOff>
    </xdr:from>
    <xdr:to>
      <xdr:col>14</xdr:col>
      <xdr:colOff>118812</xdr:colOff>
      <xdr:row>33</xdr:row>
      <xdr:rowOff>189999</xdr:rowOff>
    </xdr:to>
    <xdr:cxnSp macro="">
      <xdr:nvCxnSpPr>
        <xdr:cNvPr id="100" name="Gerade Verbindung mit Pfeil 99">
          <a:extLst>
            <a:ext uri="{FF2B5EF4-FFF2-40B4-BE49-F238E27FC236}">
              <a16:creationId xmlns:a16="http://schemas.microsoft.com/office/drawing/2014/main" id="{72998A57-F9D0-48AC-AC3B-35AC18F57649}"/>
            </a:ext>
          </a:extLst>
        </xdr:cNvPr>
        <xdr:cNvCxnSpPr/>
      </xdr:nvCxnSpPr>
      <xdr:spPr>
        <a:xfrm flipH="1">
          <a:off x="7443537" y="7038474"/>
          <a:ext cx="57150" cy="114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104775</xdr:colOff>
      <xdr:row>7</xdr:row>
      <xdr:rowOff>180975</xdr:rowOff>
    </xdr:from>
    <xdr:to>
      <xdr:col>46</xdr:col>
      <xdr:colOff>284775</xdr:colOff>
      <xdr:row>8</xdr:row>
      <xdr:rowOff>180501</xdr:rowOff>
    </xdr:to>
    <xdr:sp macro="" textlink="">
      <xdr:nvSpPr>
        <xdr:cNvPr id="23" name="Ellipse 22">
          <a:extLst>
            <a:ext uri="{FF2B5EF4-FFF2-40B4-BE49-F238E27FC236}">
              <a16:creationId xmlns:a16="http://schemas.microsoft.com/office/drawing/2014/main" id="{76B51D1E-6494-48DC-8F21-31EBC04BDB10}"/>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294324</xdr:colOff>
      <xdr:row>8</xdr:row>
      <xdr:rowOff>56288</xdr:rowOff>
    </xdr:from>
    <xdr:to>
      <xdr:col>47</xdr:col>
      <xdr:colOff>258039</xdr:colOff>
      <xdr:row>8</xdr:row>
      <xdr:rowOff>113345</xdr:rowOff>
    </xdr:to>
    <xdr:sp macro="" textlink="">
      <xdr:nvSpPr>
        <xdr:cNvPr id="28" name="Ellipse 27">
          <a:extLst>
            <a:ext uri="{FF2B5EF4-FFF2-40B4-BE49-F238E27FC236}">
              <a16:creationId xmlns:a16="http://schemas.microsoft.com/office/drawing/2014/main" id="{B40D9FB0-1ED6-4513-B11D-B4FFC859846C}"/>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37</xdr:col>
      <xdr:colOff>180110</xdr:colOff>
      <xdr:row>6</xdr:row>
      <xdr:rowOff>31717</xdr:rowOff>
    </xdr:from>
    <xdr:to>
      <xdr:col>42</xdr:col>
      <xdr:colOff>112879</xdr:colOff>
      <xdr:row>10</xdr:row>
      <xdr:rowOff>156544</xdr:rowOff>
    </xdr:to>
    <xdr:sp macro="" textlink="">
      <xdr:nvSpPr>
        <xdr:cNvPr id="32" name="Ellipse 31">
          <a:extLst>
            <a:ext uri="{FF2B5EF4-FFF2-40B4-BE49-F238E27FC236}">
              <a16:creationId xmlns:a16="http://schemas.microsoft.com/office/drawing/2014/main" id="{B7BB302F-A8EA-4CE0-86BA-E0B212A77CA3}"/>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43</xdr:col>
      <xdr:colOff>334054</xdr:colOff>
      <xdr:row>8</xdr:row>
      <xdr:rowOff>8965</xdr:rowOff>
    </xdr:from>
    <xdr:to>
      <xdr:col>44</xdr:col>
      <xdr:colOff>10645</xdr:colOff>
      <xdr:row>8</xdr:row>
      <xdr:rowOff>90955</xdr:rowOff>
    </xdr:to>
    <xdr:sp macro="" textlink="">
      <xdr:nvSpPr>
        <xdr:cNvPr id="33" name="Ellipse 32">
          <a:extLst>
            <a:ext uri="{FF2B5EF4-FFF2-40B4-BE49-F238E27FC236}">
              <a16:creationId xmlns:a16="http://schemas.microsoft.com/office/drawing/2014/main" id="{3F138008-6A92-42E2-B5FE-BE3253A273AF}"/>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62574</xdr:colOff>
      <xdr:row>8</xdr:row>
      <xdr:rowOff>44262</xdr:rowOff>
    </xdr:from>
    <xdr:to>
      <xdr:col>42</xdr:col>
      <xdr:colOff>143995</xdr:colOff>
      <xdr:row>8</xdr:row>
      <xdr:rowOff>130205</xdr:rowOff>
    </xdr:to>
    <xdr:sp macro="" textlink="">
      <xdr:nvSpPr>
        <xdr:cNvPr id="34" name="Ellipse 33">
          <a:extLst>
            <a:ext uri="{FF2B5EF4-FFF2-40B4-BE49-F238E27FC236}">
              <a16:creationId xmlns:a16="http://schemas.microsoft.com/office/drawing/2014/main" id="{A272EB33-D747-42DA-8F0C-9E19502207D8}"/>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366019</xdr:colOff>
      <xdr:row>7</xdr:row>
      <xdr:rowOff>179293</xdr:rowOff>
    </xdr:from>
    <xdr:to>
      <xdr:col>41</xdr:col>
      <xdr:colOff>145969</xdr:colOff>
      <xdr:row>8</xdr:row>
      <xdr:rowOff>169472</xdr:rowOff>
    </xdr:to>
    <xdr:sp macro="" textlink="">
      <xdr:nvSpPr>
        <xdr:cNvPr id="36" name="Ellipse 35">
          <a:extLst>
            <a:ext uri="{FF2B5EF4-FFF2-40B4-BE49-F238E27FC236}">
              <a16:creationId xmlns:a16="http://schemas.microsoft.com/office/drawing/2014/main" id="{BE92E232-AE58-4CC6-867A-17256C14BB07}"/>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180975</xdr:colOff>
      <xdr:row>10</xdr:row>
      <xdr:rowOff>38100</xdr:rowOff>
    </xdr:from>
    <xdr:to>
      <xdr:col>38</xdr:col>
      <xdr:colOff>262396</xdr:colOff>
      <xdr:row>10</xdr:row>
      <xdr:rowOff>124043</xdr:rowOff>
    </xdr:to>
    <xdr:sp macro="" textlink="">
      <xdr:nvSpPr>
        <xdr:cNvPr id="37" name="Ellipse 36">
          <a:extLst>
            <a:ext uri="{FF2B5EF4-FFF2-40B4-BE49-F238E27FC236}">
              <a16:creationId xmlns:a16="http://schemas.microsoft.com/office/drawing/2014/main" id="{4BCEF2A3-7EE6-4DAC-9646-8A2EBA50DF02}"/>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37</xdr:col>
      <xdr:colOff>142875</xdr:colOff>
      <xdr:row>8</xdr:row>
      <xdr:rowOff>47625</xdr:rowOff>
    </xdr:from>
    <xdr:to>
      <xdr:col>37</xdr:col>
      <xdr:colOff>224296</xdr:colOff>
      <xdr:row>8</xdr:row>
      <xdr:rowOff>133568</xdr:rowOff>
    </xdr:to>
    <xdr:sp macro="" textlink="">
      <xdr:nvSpPr>
        <xdr:cNvPr id="38" name="Ellipse 37">
          <a:extLst>
            <a:ext uri="{FF2B5EF4-FFF2-40B4-BE49-F238E27FC236}">
              <a16:creationId xmlns:a16="http://schemas.microsoft.com/office/drawing/2014/main" id="{20342960-FEC8-4A92-A163-F811E0DF3223}"/>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38</xdr:col>
      <xdr:colOff>190500</xdr:colOff>
      <xdr:row>6</xdr:row>
      <xdr:rowOff>57150</xdr:rowOff>
    </xdr:from>
    <xdr:to>
      <xdr:col>38</xdr:col>
      <xdr:colOff>271921</xdr:colOff>
      <xdr:row>6</xdr:row>
      <xdr:rowOff>143093</xdr:rowOff>
    </xdr:to>
    <xdr:sp macro="" textlink="">
      <xdr:nvSpPr>
        <xdr:cNvPr id="39" name="Ellipse 38">
          <a:extLst>
            <a:ext uri="{FF2B5EF4-FFF2-40B4-BE49-F238E27FC236}">
              <a16:creationId xmlns:a16="http://schemas.microsoft.com/office/drawing/2014/main" id="{37C3B90D-D2F4-409A-BEDB-78F7D73BA92F}"/>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47</xdr:col>
      <xdr:colOff>200704</xdr:colOff>
      <xdr:row>8</xdr:row>
      <xdr:rowOff>37540</xdr:rowOff>
    </xdr:from>
    <xdr:to>
      <xdr:col>47</xdr:col>
      <xdr:colOff>277345</xdr:colOff>
      <xdr:row>8</xdr:row>
      <xdr:rowOff>119530</xdr:rowOff>
    </xdr:to>
    <xdr:sp macro="" textlink="">
      <xdr:nvSpPr>
        <xdr:cNvPr id="40" name="Ellipse 39">
          <a:extLst>
            <a:ext uri="{FF2B5EF4-FFF2-40B4-BE49-F238E27FC236}">
              <a16:creationId xmlns:a16="http://schemas.microsoft.com/office/drawing/2014/main" id="{E55BC9BE-6C2A-4C8A-8800-3CA4B7DD0B18}"/>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104775</xdr:colOff>
      <xdr:row>21</xdr:row>
      <xdr:rowOff>180975</xdr:rowOff>
    </xdr:from>
    <xdr:to>
      <xdr:col>10</xdr:col>
      <xdr:colOff>284775</xdr:colOff>
      <xdr:row>22</xdr:row>
      <xdr:rowOff>180501</xdr:rowOff>
    </xdr:to>
    <xdr:sp macro="" textlink="">
      <xdr:nvSpPr>
        <xdr:cNvPr id="70" name="Ellipse 69">
          <a:extLst>
            <a:ext uri="{FF2B5EF4-FFF2-40B4-BE49-F238E27FC236}">
              <a16:creationId xmlns:a16="http://schemas.microsoft.com/office/drawing/2014/main" id="{D311F49D-A6D3-46EC-9422-341C05ACA117}"/>
            </a:ext>
          </a:extLst>
        </xdr:cNvPr>
        <xdr:cNvSpPr/>
      </xdr:nvSpPr>
      <xdr:spPr>
        <a:xfrm>
          <a:off x="3800475"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294324</xdr:colOff>
      <xdr:row>22</xdr:row>
      <xdr:rowOff>56288</xdr:rowOff>
    </xdr:from>
    <xdr:to>
      <xdr:col>11</xdr:col>
      <xdr:colOff>258039</xdr:colOff>
      <xdr:row>22</xdr:row>
      <xdr:rowOff>113345</xdr:rowOff>
    </xdr:to>
    <xdr:sp macro="" textlink="">
      <xdr:nvSpPr>
        <xdr:cNvPr id="71" name="Ellipse 70">
          <a:extLst>
            <a:ext uri="{FF2B5EF4-FFF2-40B4-BE49-F238E27FC236}">
              <a16:creationId xmlns:a16="http://schemas.microsoft.com/office/drawing/2014/main" id="{1701B3BC-2671-4946-8B4E-1B44F4D89E0F}"/>
            </a:ext>
          </a:extLst>
        </xdr:cNvPr>
        <xdr:cNvSpPr/>
      </xdr:nvSpPr>
      <xdr:spPr>
        <a:xfrm rot="10800000">
          <a:off x="2389824"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180110</xdr:colOff>
      <xdr:row>20</xdr:row>
      <xdr:rowOff>31717</xdr:rowOff>
    </xdr:from>
    <xdr:to>
      <xdr:col>6</xdr:col>
      <xdr:colOff>112879</xdr:colOff>
      <xdr:row>24</xdr:row>
      <xdr:rowOff>156544</xdr:rowOff>
    </xdr:to>
    <xdr:sp macro="" textlink="">
      <xdr:nvSpPr>
        <xdr:cNvPr id="72" name="Ellipse 71">
          <a:extLst>
            <a:ext uri="{FF2B5EF4-FFF2-40B4-BE49-F238E27FC236}">
              <a16:creationId xmlns:a16="http://schemas.microsoft.com/office/drawing/2014/main" id="{2C91A8DC-ABB8-4438-98BC-F2EBB342E1A3}"/>
            </a:ext>
          </a:extLst>
        </xdr:cNvPr>
        <xdr:cNvSpPr/>
      </xdr:nvSpPr>
      <xdr:spPr>
        <a:xfrm>
          <a:off x="27536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334054</xdr:colOff>
      <xdr:row>22</xdr:row>
      <xdr:rowOff>8965</xdr:rowOff>
    </xdr:from>
    <xdr:to>
      <xdr:col>8</xdr:col>
      <xdr:colOff>10645</xdr:colOff>
      <xdr:row>22</xdr:row>
      <xdr:rowOff>90955</xdr:rowOff>
    </xdr:to>
    <xdr:sp macro="" textlink="">
      <xdr:nvSpPr>
        <xdr:cNvPr id="75" name="Ellipse 74">
          <a:extLst>
            <a:ext uri="{FF2B5EF4-FFF2-40B4-BE49-F238E27FC236}">
              <a16:creationId xmlns:a16="http://schemas.microsoft.com/office/drawing/2014/main" id="{E8556B29-450C-4D41-A85C-171DE1CEF574}"/>
            </a:ext>
          </a:extLst>
        </xdr:cNvPr>
        <xdr:cNvSpPr/>
      </xdr:nvSpPr>
      <xdr:spPr>
        <a:xfrm>
          <a:off x="282960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6</xdr:col>
      <xdr:colOff>62574</xdr:colOff>
      <xdr:row>22</xdr:row>
      <xdr:rowOff>44262</xdr:rowOff>
    </xdr:from>
    <xdr:to>
      <xdr:col>6</xdr:col>
      <xdr:colOff>143995</xdr:colOff>
      <xdr:row>22</xdr:row>
      <xdr:rowOff>130205</xdr:rowOff>
    </xdr:to>
    <xdr:sp macro="" textlink="">
      <xdr:nvSpPr>
        <xdr:cNvPr id="76" name="Ellipse 75">
          <a:extLst>
            <a:ext uri="{FF2B5EF4-FFF2-40B4-BE49-F238E27FC236}">
              <a16:creationId xmlns:a16="http://schemas.microsoft.com/office/drawing/2014/main" id="{C07BF5B2-0DD2-4DE3-B72C-1DCDA3E6A422}"/>
            </a:ext>
          </a:extLst>
        </xdr:cNvPr>
        <xdr:cNvSpPr/>
      </xdr:nvSpPr>
      <xdr:spPr>
        <a:xfrm>
          <a:off x="2158074" y="148253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366019</xdr:colOff>
      <xdr:row>21</xdr:row>
      <xdr:rowOff>179293</xdr:rowOff>
    </xdr:from>
    <xdr:to>
      <xdr:col>5</xdr:col>
      <xdr:colOff>145969</xdr:colOff>
      <xdr:row>22</xdr:row>
      <xdr:rowOff>169472</xdr:rowOff>
    </xdr:to>
    <xdr:sp macro="" textlink="">
      <xdr:nvSpPr>
        <xdr:cNvPr id="78" name="Ellipse 77">
          <a:extLst>
            <a:ext uri="{FF2B5EF4-FFF2-40B4-BE49-F238E27FC236}">
              <a16:creationId xmlns:a16="http://schemas.microsoft.com/office/drawing/2014/main" id="{95085395-AF68-43A4-9DFE-4ABBA35C3A18}"/>
            </a:ext>
          </a:extLst>
        </xdr:cNvPr>
        <xdr:cNvSpPr/>
      </xdr:nvSpPr>
      <xdr:spPr>
        <a:xfrm>
          <a:off x="1661419"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180975</xdr:colOff>
      <xdr:row>24</xdr:row>
      <xdr:rowOff>38100</xdr:rowOff>
    </xdr:from>
    <xdr:to>
      <xdr:col>2</xdr:col>
      <xdr:colOff>262396</xdr:colOff>
      <xdr:row>24</xdr:row>
      <xdr:rowOff>124043</xdr:rowOff>
    </xdr:to>
    <xdr:sp macro="" textlink="">
      <xdr:nvSpPr>
        <xdr:cNvPr id="90" name="Ellipse 89">
          <a:extLst>
            <a:ext uri="{FF2B5EF4-FFF2-40B4-BE49-F238E27FC236}">
              <a16:creationId xmlns:a16="http://schemas.microsoft.com/office/drawing/2014/main" id="{7399AA93-50A4-4D87-B045-1C436C2B6F4F}"/>
            </a:ext>
          </a:extLst>
        </xdr:cNvPr>
        <xdr:cNvSpPr/>
      </xdr:nvSpPr>
      <xdr:spPr>
        <a:xfrm>
          <a:off x="676275" y="1857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142875</xdr:colOff>
      <xdr:row>22</xdr:row>
      <xdr:rowOff>47625</xdr:rowOff>
    </xdr:from>
    <xdr:to>
      <xdr:col>1</xdr:col>
      <xdr:colOff>224296</xdr:colOff>
      <xdr:row>22</xdr:row>
      <xdr:rowOff>133568</xdr:rowOff>
    </xdr:to>
    <xdr:sp macro="" textlink="">
      <xdr:nvSpPr>
        <xdr:cNvPr id="91" name="Ellipse 90">
          <a:extLst>
            <a:ext uri="{FF2B5EF4-FFF2-40B4-BE49-F238E27FC236}">
              <a16:creationId xmlns:a16="http://schemas.microsoft.com/office/drawing/2014/main" id="{2FDB4F22-8BBC-466B-AB65-818B07993954}"/>
            </a:ext>
          </a:extLst>
        </xdr:cNvPr>
        <xdr:cNvSpPr/>
      </xdr:nvSpPr>
      <xdr:spPr>
        <a:xfrm>
          <a:off x="238125"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190500</xdr:colOff>
      <xdr:row>20</xdr:row>
      <xdr:rowOff>57150</xdr:rowOff>
    </xdr:from>
    <xdr:to>
      <xdr:col>2</xdr:col>
      <xdr:colOff>271921</xdr:colOff>
      <xdr:row>20</xdr:row>
      <xdr:rowOff>143093</xdr:rowOff>
    </xdr:to>
    <xdr:sp macro="" textlink="">
      <xdr:nvSpPr>
        <xdr:cNvPr id="95" name="Ellipse 94">
          <a:extLst>
            <a:ext uri="{FF2B5EF4-FFF2-40B4-BE49-F238E27FC236}">
              <a16:creationId xmlns:a16="http://schemas.microsoft.com/office/drawing/2014/main" id="{10282128-60AF-4103-B76A-62D6241402F9}"/>
            </a:ext>
          </a:extLst>
        </xdr:cNvPr>
        <xdr:cNvSpPr/>
      </xdr:nvSpPr>
      <xdr:spPr>
        <a:xfrm>
          <a:off x="685800" y="1114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11</xdr:col>
      <xdr:colOff>200704</xdr:colOff>
      <xdr:row>22</xdr:row>
      <xdr:rowOff>37540</xdr:rowOff>
    </xdr:from>
    <xdr:to>
      <xdr:col>11</xdr:col>
      <xdr:colOff>277345</xdr:colOff>
      <xdr:row>22</xdr:row>
      <xdr:rowOff>119530</xdr:rowOff>
    </xdr:to>
    <xdr:sp macro="" textlink="">
      <xdr:nvSpPr>
        <xdr:cNvPr id="96" name="Ellipse 95">
          <a:extLst>
            <a:ext uri="{FF2B5EF4-FFF2-40B4-BE49-F238E27FC236}">
              <a16:creationId xmlns:a16="http://schemas.microsoft.com/office/drawing/2014/main" id="{820E8A67-024E-473E-A8C2-6B16C12AA6A0}"/>
            </a:ext>
          </a:extLst>
        </xdr:cNvPr>
        <xdr:cNvSpPr/>
      </xdr:nvSpPr>
      <xdr:spPr>
        <a:xfrm>
          <a:off x="4296454"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104775</xdr:colOff>
      <xdr:row>7</xdr:row>
      <xdr:rowOff>180975</xdr:rowOff>
    </xdr:from>
    <xdr:to>
      <xdr:col>22</xdr:col>
      <xdr:colOff>284775</xdr:colOff>
      <xdr:row>8</xdr:row>
      <xdr:rowOff>180501</xdr:rowOff>
    </xdr:to>
    <xdr:sp macro="" textlink="">
      <xdr:nvSpPr>
        <xdr:cNvPr id="123" name="Ellipse 122">
          <a:extLst>
            <a:ext uri="{FF2B5EF4-FFF2-40B4-BE49-F238E27FC236}">
              <a16:creationId xmlns:a16="http://schemas.microsoft.com/office/drawing/2014/main" id="{30F57A90-FDAF-4534-9EB4-9707EFDEF77E}"/>
            </a:ext>
          </a:extLst>
        </xdr:cNvPr>
        <xdr:cNvSpPr/>
      </xdr:nvSpPr>
      <xdr:spPr>
        <a:xfrm>
          <a:off x="12773025" y="6762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294324</xdr:colOff>
      <xdr:row>8</xdr:row>
      <xdr:rowOff>56288</xdr:rowOff>
    </xdr:from>
    <xdr:to>
      <xdr:col>23</xdr:col>
      <xdr:colOff>258039</xdr:colOff>
      <xdr:row>8</xdr:row>
      <xdr:rowOff>113345</xdr:rowOff>
    </xdr:to>
    <xdr:sp macro="" textlink="">
      <xdr:nvSpPr>
        <xdr:cNvPr id="124" name="Ellipse 123">
          <a:extLst>
            <a:ext uri="{FF2B5EF4-FFF2-40B4-BE49-F238E27FC236}">
              <a16:creationId xmlns:a16="http://schemas.microsoft.com/office/drawing/2014/main" id="{B679590D-4A56-4E21-BD12-F85BDAFC309C}"/>
            </a:ext>
          </a:extLst>
        </xdr:cNvPr>
        <xdr:cNvSpPr/>
      </xdr:nvSpPr>
      <xdr:spPr>
        <a:xfrm rot="10800000">
          <a:off x="11362374" y="6828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180110</xdr:colOff>
      <xdr:row>6</xdr:row>
      <xdr:rowOff>31717</xdr:rowOff>
    </xdr:from>
    <xdr:to>
      <xdr:col>18</xdr:col>
      <xdr:colOff>112879</xdr:colOff>
      <xdr:row>10</xdr:row>
      <xdr:rowOff>156544</xdr:rowOff>
    </xdr:to>
    <xdr:sp macro="" textlink="">
      <xdr:nvSpPr>
        <xdr:cNvPr id="125" name="Ellipse 124">
          <a:extLst>
            <a:ext uri="{FF2B5EF4-FFF2-40B4-BE49-F238E27FC236}">
              <a16:creationId xmlns:a16="http://schemas.microsoft.com/office/drawing/2014/main" id="{B412B093-FA15-440B-AC4F-C37D99B84A43}"/>
            </a:ext>
          </a:extLst>
        </xdr:cNvPr>
        <xdr:cNvSpPr/>
      </xdr:nvSpPr>
      <xdr:spPr>
        <a:xfrm>
          <a:off x="9247910" y="6422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22</xdr:col>
      <xdr:colOff>162604</xdr:colOff>
      <xdr:row>8</xdr:row>
      <xdr:rowOff>18490</xdr:rowOff>
    </xdr:from>
    <xdr:to>
      <xdr:col>22</xdr:col>
      <xdr:colOff>239245</xdr:colOff>
      <xdr:row>8</xdr:row>
      <xdr:rowOff>100480</xdr:rowOff>
    </xdr:to>
    <xdr:sp macro="" textlink="">
      <xdr:nvSpPr>
        <xdr:cNvPr id="126" name="Ellipse 125">
          <a:extLst>
            <a:ext uri="{FF2B5EF4-FFF2-40B4-BE49-F238E27FC236}">
              <a16:creationId xmlns:a16="http://schemas.microsoft.com/office/drawing/2014/main" id="{96B07041-750F-47FF-9ACE-3035148E543E}"/>
            </a:ext>
          </a:extLst>
        </xdr:cNvPr>
        <xdr:cNvSpPr/>
      </xdr:nvSpPr>
      <xdr:spPr>
        <a:xfrm>
          <a:off x="12830854" y="6790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16</xdr:col>
      <xdr:colOff>366019</xdr:colOff>
      <xdr:row>7</xdr:row>
      <xdr:rowOff>179293</xdr:rowOff>
    </xdr:from>
    <xdr:to>
      <xdr:col>17</xdr:col>
      <xdr:colOff>145969</xdr:colOff>
      <xdr:row>8</xdr:row>
      <xdr:rowOff>169472</xdr:rowOff>
    </xdr:to>
    <xdr:sp macro="" textlink="">
      <xdr:nvSpPr>
        <xdr:cNvPr id="127" name="Ellipse 126">
          <a:extLst>
            <a:ext uri="{FF2B5EF4-FFF2-40B4-BE49-F238E27FC236}">
              <a16:creationId xmlns:a16="http://schemas.microsoft.com/office/drawing/2014/main" id="{DC2132F8-D91E-49DE-B94A-1AF7145FFF61}"/>
            </a:ext>
          </a:extLst>
        </xdr:cNvPr>
        <xdr:cNvSpPr/>
      </xdr:nvSpPr>
      <xdr:spPr>
        <a:xfrm>
          <a:off x="10633969" y="6761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9525</xdr:colOff>
      <xdr:row>10</xdr:row>
      <xdr:rowOff>38100</xdr:rowOff>
    </xdr:from>
    <xdr:to>
      <xdr:col>17</xdr:col>
      <xdr:colOff>90946</xdr:colOff>
      <xdr:row>10</xdr:row>
      <xdr:rowOff>124043</xdr:rowOff>
    </xdr:to>
    <xdr:sp macro="" textlink="">
      <xdr:nvSpPr>
        <xdr:cNvPr id="128" name="Ellipse 127">
          <a:extLst>
            <a:ext uri="{FF2B5EF4-FFF2-40B4-BE49-F238E27FC236}">
              <a16:creationId xmlns:a16="http://schemas.microsoft.com/office/drawing/2014/main" id="{47238341-17EF-4D4D-B840-D7C3635EDA92}"/>
            </a:ext>
          </a:extLst>
        </xdr:cNvPr>
        <xdr:cNvSpPr/>
      </xdr:nvSpPr>
      <xdr:spPr>
        <a:xfrm>
          <a:off x="10677525" y="7191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142875</xdr:colOff>
      <xdr:row>8</xdr:row>
      <xdr:rowOff>47625</xdr:rowOff>
    </xdr:from>
    <xdr:to>
      <xdr:col>13</xdr:col>
      <xdr:colOff>224296</xdr:colOff>
      <xdr:row>8</xdr:row>
      <xdr:rowOff>133568</xdr:rowOff>
    </xdr:to>
    <xdr:sp macro="" textlink="">
      <xdr:nvSpPr>
        <xdr:cNvPr id="129" name="Ellipse 128">
          <a:extLst>
            <a:ext uri="{FF2B5EF4-FFF2-40B4-BE49-F238E27FC236}">
              <a16:creationId xmlns:a16="http://schemas.microsoft.com/office/drawing/2014/main" id="{79A0258E-B6F7-4378-AAB4-BBE3DD062F7B}"/>
            </a:ext>
          </a:extLst>
        </xdr:cNvPr>
        <xdr:cNvSpPr/>
      </xdr:nvSpPr>
      <xdr:spPr>
        <a:xfrm>
          <a:off x="9210675" y="6819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17</xdr:col>
      <xdr:colOff>9525</xdr:colOff>
      <xdr:row>6</xdr:row>
      <xdr:rowOff>57150</xdr:rowOff>
    </xdr:from>
    <xdr:to>
      <xdr:col>17</xdr:col>
      <xdr:colOff>90946</xdr:colOff>
      <xdr:row>6</xdr:row>
      <xdr:rowOff>143093</xdr:rowOff>
    </xdr:to>
    <xdr:sp macro="" textlink="">
      <xdr:nvSpPr>
        <xdr:cNvPr id="130" name="Ellipse 129">
          <a:extLst>
            <a:ext uri="{FF2B5EF4-FFF2-40B4-BE49-F238E27FC236}">
              <a16:creationId xmlns:a16="http://schemas.microsoft.com/office/drawing/2014/main" id="{35666CEC-CA6F-4111-9F76-671C017BAF83}"/>
            </a:ext>
          </a:extLst>
        </xdr:cNvPr>
        <xdr:cNvSpPr/>
      </xdr:nvSpPr>
      <xdr:spPr>
        <a:xfrm>
          <a:off x="10677525" y="6448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23</xdr:col>
      <xdr:colOff>200704</xdr:colOff>
      <xdr:row>8</xdr:row>
      <xdr:rowOff>37540</xdr:rowOff>
    </xdr:from>
    <xdr:to>
      <xdr:col>23</xdr:col>
      <xdr:colOff>277345</xdr:colOff>
      <xdr:row>8</xdr:row>
      <xdr:rowOff>119530</xdr:rowOff>
    </xdr:to>
    <xdr:sp macro="" textlink="">
      <xdr:nvSpPr>
        <xdr:cNvPr id="131" name="Ellipse 130">
          <a:extLst>
            <a:ext uri="{FF2B5EF4-FFF2-40B4-BE49-F238E27FC236}">
              <a16:creationId xmlns:a16="http://schemas.microsoft.com/office/drawing/2014/main" id="{AD1013F5-EC7F-4920-8315-82535ECCAFBA}"/>
            </a:ext>
          </a:extLst>
        </xdr:cNvPr>
        <xdr:cNvSpPr/>
      </xdr:nvSpPr>
      <xdr:spPr>
        <a:xfrm>
          <a:off x="13269004" y="6809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18</xdr:col>
      <xdr:colOff>76200</xdr:colOff>
      <xdr:row>8</xdr:row>
      <xdr:rowOff>38100</xdr:rowOff>
    </xdr:from>
    <xdr:to>
      <xdr:col>18</xdr:col>
      <xdr:colOff>157621</xdr:colOff>
      <xdr:row>8</xdr:row>
      <xdr:rowOff>124043</xdr:rowOff>
    </xdr:to>
    <xdr:sp macro="" textlink="">
      <xdr:nvSpPr>
        <xdr:cNvPr id="132" name="Ellipse 131">
          <a:extLst>
            <a:ext uri="{FF2B5EF4-FFF2-40B4-BE49-F238E27FC236}">
              <a16:creationId xmlns:a16="http://schemas.microsoft.com/office/drawing/2014/main" id="{DDBD8D08-0722-4CB4-A135-48A0A4E14517}"/>
            </a:ext>
          </a:extLst>
        </xdr:cNvPr>
        <xdr:cNvSpPr/>
      </xdr:nvSpPr>
      <xdr:spPr>
        <a:xfrm>
          <a:off x="11144250" y="6810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34</xdr:col>
      <xdr:colOff>104775</xdr:colOff>
      <xdr:row>7</xdr:row>
      <xdr:rowOff>180975</xdr:rowOff>
    </xdr:from>
    <xdr:to>
      <xdr:col>34</xdr:col>
      <xdr:colOff>284775</xdr:colOff>
      <xdr:row>8</xdr:row>
      <xdr:rowOff>180501</xdr:rowOff>
    </xdr:to>
    <xdr:sp macro="" textlink="">
      <xdr:nvSpPr>
        <xdr:cNvPr id="134" name="Ellipse 133">
          <a:extLst>
            <a:ext uri="{FF2B5EF4-FFF2-40B4-BE49-F238E27FC236}">
              <a16:creationId xmlns:a16="http://schemas.microsoft.com/office/drawing/2014/main" id="{4730E1BC-EF63-4D87-9D04-4968BA19B81D}"/>
            </a:ext>
          </a:extLst>
        </xdr:cNvPr>
        <xdr:cNvSpPr/>
      </xdr:nvSpPr>
      <xdr:spPr>
        <a:xfrm>
          <a:off x="8286750" y="1428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294324</xdr:colOff>
      <xdr:row>8</xdr:row>
      <xdr:rowOff>56288</xdr:rowOff>
    </xdr:from>
    <xdr:to>
      <xdr:col>35</xdr:col>
      <xdr:colOff>258039</xdr:colOff>
      <xdr:row>8</xdr:row>
      <xdr:rowOff>113345</xdr:rowOff>
    </xdr:to>
    <xdr:sp macro="" textlink="">
      <xdr:nvSpPr>
        <xdr:cNvPr id="135" name="Ellipse 134">
          <a:extLst>
            <a:ext uri="{FF2B5EF4-FFF2-40B4-BE49-F238E27FC236}">
              <a16:creationId xmlns:a16="http://schemas.microsoft.com/office/drawing/2014/main" id="{3B9FB668-C362-4457-9E58-B2D26DA35F65}"/>
            </a:ext>
          </a:extLst>
        </xdr:cNvPr>
        <xdr:cNvSpPr/>
      </xdr:nvSpPr>
      <xdr:spPr>
        <a:xfrm rot="10800000">
          <a:off x="6876099" y="1494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180110</xdr:colOff>
      <xdr:row>6</xdr:row>
      <xdr:rowOff>31717</xdr:rowOff>
    </xdr:from>
    <xdr:to>
      <xdr:col>30</xdr:col>
      <xdr:colOff>112879</xdr:colOff>
      <xdr:row>10</xdr:row>
      <xdr:rowOff>156544</xdr:rowOff>
    </xdr:to>
    <xdr:sp macro="" textlink="">
      <xdr:nvSpPr>
        <xdr:cNvPr id="136" name="Ellipse 135">
          <a:extLst>
            <a:ext uri="{FF2B5EF4-FFF2-40B4-BE49-F238E27FC236}">
              <a16:creationId xmlns:a16="http://schemas.microsoft.com/office/drawing/2014/main" id="{9FA391B8-C058-4BCC-9A47-C1A38F4C555A}"/>
            </a:ext>
          </a:extLst>
        </xdr:cNvPr>
        <xdr:cNvSpPr/>
      </xdr:nvSpPr>
      <xdr:spPr>
        <a:xfrm>
          <a:off x="47616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33</xdr:col>
      <xdr:colOff>162604</xdr:colOff>
      <xdr:row>8</xdr:row>
      <xdr:rowOff>8965</xdr:rowOff>
    </xdr:from>
    <xdr:to>
      <xdr:col>33</xdr:col>
      <xdr:colOff>239245</xdr:colOff>
      <xdr:row>8</xdr:row>
      <xdr:rowOff>90955</xdr:rowOff>
    </xdr:to>
    <xdr:sp macro="" textlink="">
      <xdr:nvSpPr>
        <xdr:cNvPr id="137" name="Ellipse 136">
          <a:extLst>
            <a:ext uri="{FF2B5EF4-FFF2-40B4-BE49-F238E27FC236}">
              <a16:creationId xmlns:a16="http://schemas.microsoft.com/office/drawing/2014/main" id="{CFEB9F92-1BE1-4E7E-A4B5-DB6EA31E3F9D}"/>
            </a:ext>
          </a:extLst>
        </xdr:cNvPr>
        <xdr:cNvSpPr/>
      </xdr:nvSpPr>
      <xdr:spPr>
        <a:xfrm>
          <a:off x="12430804" y="6781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366019</xdr:colOff>
      <xdr:row>7</xdr:row>
      <xdr:rowOff>179293</xdr:rowOff>
    </xdr:from>
    <xdr:to>
      <xdr:col>29</xdr:col>
      <xdr:colOff>145969</xdr:colOff>
      <xdr:row>8</xdr:row>
      <xdr:rowOff>169472</xdr:rowOff>
    </xdr:to>
    <xdr:sp macro="" textlink="">
      <xdr:nvSpPr>
        <xdr:cNvPr id="138" name="Ellipse 137">
          <a:extLst>
            <a:ext uri="{FF2B5EF4-FFF2-40B4-BE49-F238E27FC236}">
              <a16:creationId xmlns:a16="http://schemas.microsoft.com/office/drawing/2014/main" id="{7F4DF4D9-77B7-4870-8808-6ACC31EA12E1}"/>
            </a:ext>
          </a:extLst>
        </xdr:cNvPr>
        <xdr:cNvSpPr/>
      </xdr:nvSpPr>
      <xdr:spPr>
        <a:xfrm>
          <a:off x="6147694"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123825</xdr:colOff>
      <xdr:row>10</xdr:row>
      <xdr:rowOff>85725</xdr:rowOff>
    </xdr:from>
    <xdr:to>
      <xdr:col>28</xdr:col>
      <xdr:colOff>205246</xdr:colOff>
      <xdr:row>10</xdr:row>
      <xdr:rowOff>171668</xdr:rowOff>
    </xdr:to>
    <xdr:sp macro="" textlink="">
      <xdr:nvSpPr>
        <xdr:cNvPr id="139" name="Ellipse 138">
          <a:extLst>
            <a:ext uri="{FF2B5EF4-FFF2-40B4-BE49-F238E27FC236}">
              <a16:creationId xmlns:a16="http://schemas.microsoft.com/office/drawing/2014/main" id="{A395102A-154C-4D2B-83AB-F04BC600D64E}"/>
            </a:ext>
          </a:extLst>
        </xdr:cNvPr>
        <xdr:cNvSpPr/>
      </xdr:nvSpPr>
      <xdr:spPr>
        <a:xfrm>
          <a:off x="10391775" y="72390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25</xdr:col>
      <xdr:colOff>142875</xdr:colOff>
      <xdr:row>8</xdr:row>
      <xdr:rowOff>47625</xdr:rowOff>
    </xdr:from>
    <xdr:to>
      <xdr:col>25</xdr:col>
      <xdr:colOff>224296</xdr:colOff>
      <xdr:row>8</xdr:row>
      <xdr:rowOff>133568</xdr:rowOff>
    </xdr:to>
    <xdr:sp macro="" textlink="">
      <xdr:nvSpPr>
        <xdr:cNvPr id="140" name="Ellipse 139">
          <a:extLst>
            <a:ext uri="{FF2B5EF4-FFF2-40B4-BE49-F238E27FC236}">
              <a16:creationId xmlns:a16="http://schemas.microsoft.com/office/drawing/2014/main" id="{0BBB47B7-240B-4923-B320-0667736C0E18}"/>
            </a:ext>
          </a:extLst>
        </xdr:cNvPr>
        <xdr:cNvSpPr/>
      </xdr:nvSpPr>
      <xdr:spPr>
        <a:xfrm>
          <a:off x="4724400" y="1485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133350</xdr:colOff>
      <xdr:row>6</xdr:row>
      <xdr:rowOff>0</xdr:rowOff>
    </xdr:from>
    <xdr:to>
      <xdr:col>28</xdr:col>
      <xdr:colOff>214771</xdr:colOff>
      <xdr:row>6</xdr:row>
      <xdr:rowOff>85943</xdr:rowOff>
    </xdr:to>
    <xdr:sp macro="" textlink="">
      <xdr:nvSpPr>
        <xdr:cNvPr id="141" name="Ellipse 140">
          <a:extLst>
            <a:ext uri="{FF2B5EF4-FFF2-40B4-BE49-F238E27FC236}">
              <a16:creationId xmlns:a16="http://schemas.microsoft.com/office/drawing/2014/main" id="{5278B35B-89C1-4536-A969-1635E190CA5B}"/>
            </a:ext>
          </a:extLst>
        </xdr:cNvPr>
        <xdr:cNvSpPr/>
      </xdr:nvSpPr>
      <xdr:spPr>
        <a:xfrm>
          <a:off x="10401300" y="63912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35</xdr:col>
      <xdr:colOff>200704</xdr:colOff>
      <xdr:row>8</xdr:row>
      <xdr:rowOff>37540</xdr:rowOff>
    </xdr:from>
    <xdr:to>
      <xdr:col>35</xdr:col>
      <xdr:colOff>277345</xdr:colOff>
      <xdr:row>8</xdr:row>
      <xdr:rowOff>119530</xdr:rowOff>
    </xdr:to>
    <xdr:sp macro="" textlink="">
      <xdr:nvSpPr>
        <xdr:cNvPr id="142" name="Ellipse 141">
          <a:extLst>
            <a:ext uri="{FF2B5EF4-FFF2-40B4-BE49-F238E27FC236}">
              <a16:creationId xmlns:a16="http://schemas.microsoft.com/office/drawing/2014/main" id="{9E744748-7532-4A20-AF6F-252F968A6BDF}"/>
            </a:ext>
          </a:extLst>
        </xdr:cNvPr>
        <xdr:cNvSpPr/>
      </xdr:nvSpPr>
      <xdr:spPr>
        <a:xfrm>
          <a:off x="8782729" y="1475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30</xdr:col>
      <xdr:colOff>76200</xdr:colOff>
      <xdr:row>8</xdr:row>
      <xdr:rowOff>38100</xdr:rowOff>
    </xdr:from>
    <xdr:to>
      <xdr:col>30</xdr:col>
      <xdr:colOff>157621</xdr:colOff>
      <xdr:row>8</xdr:row>
      <xdr:rowOff>124043</xdr:rowOff>
    </xdr:to>
    <xdr:sp macro="" textlink="">
      <xdr:nvSpPr>
        <xdr:cNvPr id="143" name="Ellipse 142">
          <a:extLst>
            <a:ext uri="{FF2B5EF4-FFF2-40B4-BE49-F238E27FC236}">
              <a16:creationId xmlns:a16="http://schemas.microsoft.com/office/drawing/2014/main" id="{3309DFD0-F919-47AD-9AC3-3D61AC877748}"/>
            </a:ext>
          </a:extLst>
        </xdr:cNvPr>
        <xdr:cNvSpPr/>
      </xdr:nvSpPr>
      <xdr:spPr>
        <a:xfrm>
          <a:off x="6657975" y="1476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29</xdr:col>
      <xdr:colOff>171450</xdr:colOff>
      <xdr:row>22</xdr:row>
      <xdr:rowOff>47625</xdr:rowOff>
    </xdr:from>
    <xdr:to>
      <xdr:col>29</xdr:col>
      <xdr:colOff>252871</xdr:colOff>
      <xdr:row>22</xdr:row>
      <xdr:rowOff>133568</xdr:rowOff>
    </xdr:to>
    <xdr:sp macro="" textlink="">
      <xdr:nvSpPr>
        <xdr:cNvPr id="146" name="Ellipse 145">
          <a:extLst>
            <a:ext uri="{FF2B5EF4-FFF2-40B4-BE49-F238E27FC236}">
              <a16:creationId xmlns:a16="http://schemas.microsoft.com/office/drawing/2014/main" id="{AC7445D7-6A26-4EAC-9DDF-35276A35E1BC}"/>
            </a:ext>
          </a:extLst>
        </xdr:cNvPr>
        <xdr:cNvSpPr/>
      </xdr:nvSpPr>
      <xdr:spPr>
        <a:xfrm>
          <a:off x="10839450" y="4152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123825</xdr:colOff>
      <xdr:row>19</xdr:row>
      <xdr:rowOff>9525</xdr:rowOff>
    </xdr:from>
    <xdr:to>
      <xdr:col>28</xdr:col>
      <xdr:colOff>205246</xdr:colOff>
      <xdr:row>19</xdr:row>
      <xdr:rowOff>95468</xdr:rowOff>
    </xdr:to>
    <xdr:sp macro="" textlink="">
      <xdr:nvSpPr>
        <xdr:cNvPr id="147" name="Ellipse 146">
          <a:extLst>
            <a:ext uri="{FF2B5EF4-FFF2-40B4-BE49-F238E27FC236}">
              <a16:creationId xmlns:a16="http://schemas.microsoft.com/office/drawing/2014/main" id="{30B6CFD1-EC88-44A8-9DFE-29FD6277C9B2}"/>
            </a:ext>
          </a:extLst>
        </xdr:cNvPr>
        <xdr:cNvSpPr/>
      </xdr:nvSpPr>
      <xdr:spPr>
        <a:xfrm>
          <a:off x="10391775" y="35433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28</xdr:col>
      <xdr:colOff>342900</xdr:colOff>
      <xdr:row>18</xdr:row>
      <xdr:rowOff>133350</xdr:rowOff>
    </xdr:from>
    <xdr:to>
      <xdr:col>29</xdr:col>
      <xdr:colOff>24271</xdr:colOff>
      <xdr:row>19</xdr:row>
      <xdr:rowOff>28793</xdr:rowOff>
    </xdr:to>
    <xdr:sp macro="" textlink="">
      <xdr:nvSpPr>
        <xdr:cNvPr id="149" name="Ellipse 148">
          <a:extLst>
            <a:ext uri="{FF2B5EF4-FFF2-40B4-BE49-F238E27FC236}">
              <a16:creationId xmlns:a16="http://schemas.microsoft.com/office/drawing/2014/main" id="{C1F3FA14-72DC-4B88-88D3-CB775407844C}"/>
            </a:ext>
          </a:extLst>
        </xdr:cNvPr>
        <xdr:cNvSpPr/>
      </xdr:nvSpPr>
      <xdr:spPr>
        <a:xfrm>
          <a:off x="10610850" y="34766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46</xdr:col>
      <xdr:colOff>76200</xdr:colOff>
      <xdr:row>20</xdr:row>
      <xdr:rowOff>47625</xdr:rowOff>
    </xdr:from>
    <xdr:to>
      <xdr:col>46</xdr:col>
      <xdr:colOff>256200</xdr:colOff>
      <xdr:row>21</xdr:row>
      <xdr:rowOff>47151</xdr:rowOff>
    </xdr:to>
    <xdr:sp macro="" textlink="">
      <xdr:nvSpPr>
        <xdr:cNvPr id="2" name="Ellipse 1">
          <a:extLst>
            <a:ext uri="{FF2B5EF4-FFF2-40B4-BE49-F238E27FC236}">
              <a16:creationId xmlns:a16="http://schemas.microsoft.com/office/drawing/2014/main" id="{18B6D448-6DAC-4230-B72E-1EECA6B7486B}"/>
            </a:ext>
          </a:extLst>
        </xdr:cNvPr>
        <xdr:cNvSpPr/>
      </xdr:nvSpPr>
      <xdr:spPr>
        <a:xfrm>
          <a:off x="17230725" y="377190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42</xdr:col>
      <xdr:colOff>294324</xdr:colOff>
      <xdr:row>22</xdr:row>
      <xdr:rowOff>56288</xdr:rowOff>
    </xdr:from>
    <xdr:to>
      <xdr:col>47</xdr:col>
      <xdr:colOff>258039</xdr:colOff>
      <xdr:row>22</xdr:row>
      <xdr:rowOff>113345</xdr:rowOff>
    </xdr:to>
    <xdr:sp macro="" textlink="">
      <xdr:nvSpPr>
        <xdr:cNvPr id="3" name="Ellipse 2">
          <a:extLst>
            <a:ext uri="{FF2B5EF4-FFF2-40B4-BE49-F238E27FC236}">
              <a16:creationId xmlns:a16="http://schemas.microsoft.com/office/drawing/2014/main" id="{979C8BBD-399F-4E21-8EA4-A97B750509B5}"/>
            </a:ext>
          </a:extLst>
        </xdr:cNvPr>
        <xdr:cNvSpPr/>
      </xdr:nvSpPr>
      <xdr:spPr>
        <a:xfrm rot="8823213">
          <a:off x="15848649" y="4161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39</xdr:col>
      <xdr:colOff>133350</xdr:colOff>
      <xdr:row>20</xdr:row>
      <xdr:rowOff>31717</xdr:rowOff>
    </xdr:from>
    <xdr:to>
      <xdr:col>41</xdr:col>
      <xdr:colOff>352425</xdr:colOff>
      <xdr:row>24</xdr:row>
      <xdr:rowOff>156544</xdr:rowOff>
    </xdr:to>
    <xdr:sp macro="" textlink="">
      <xdr:nvSpPr>
        <xdr:cNvPr id="4" name="Ellipse 3">
          <a:extLst>
            <a:ext uri="{FF2B5EF4-FFF2-40B4-BE49-F238E27FC236}">
              <a16:creationId xmlns:a16="http://schemas.microsoft.com/office/drawing/2014/main" id="{0D5AB31B-0086-4C69-BD9C-2A197736C850}"/>
            </a:ext>
          </a:extLst>
        </xdr:cNvPr>
        <xdr:cNvSpPr/>
      </xdr:nvSpPr>
      <xdr:spPr>
        <a:xfrm>
          <a:off x="14487525" y="3755992"/>
          <a:ext cx="1019175"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40</xdr:col>
      <xdr:colOff>366019</xdr:colOff>
      <xdr:row>21</xdr:row>
      <xdr:rowOff>179293</xdr:rowOff>
    </xdr:from>
    <xdr:to>
      <xdr:col>41</xdr:col>
      <xdr:colOff>145969</xdr:colOff>
      <xdr:row>22</xdr:row>
      <xdr:rowOff>169472</xdr:rowOff>
    </xdr:to>
    <xdr:sp macro="" textlink="">
      <xdr:nvSpPr>
        <xdr:cNvPr id="6" name="Ellipse 5">
          <a:extLst>
            <a:ext uri="{FF2B5EF4-FFF2-40B4-BE49-F238E27FC236}">
              <a16:creationId xmlns:a16="http://schemas.microsoft.com/office/drawing/2014/main" id="{80A5A29E-6494-49C1-A6D4-73AB7CDF8223}"/>
            </a:ext>
          </a:extLst>
        </xdr:cNvPr>
        <xdr:cNvSpPr/>
      </xdr:nvSpPr>
      <xdr:spPr>
        <a:xfrm>
          <a:off x="6147694" y="1427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47</xdr:col>
      <xdr:colOff>48304</xdr:colOff>
      <xdr:row>19</xdr:row>
      <xdr:rowOff>85165</xdr:rowOff>
    </xdr:from>
    <xdr:to>
      <xdr:col>47</xdr:col>
      <xdr:colOff>124945</xdr:colOff>
      <xdr:row>19</xdr:row>
      <xdr:rowOff>167155</xdr:rowOff>
    </xdr:to>
    <xdr:sp macro="" textlink="">
      <xdr:nvSpPr>
        <xdr:cNvPr id="10" name="Ellipse 9">
          <a:extLst>
            <a:ext uri="{FF2B5EF4-FFF2-40B4-BE49-F238E27FC236}">
              <a16:creationId xmlns:a16="http://schemas.microsoft.com/office/drawing/2014/main" id="{C71A6A16-9A2B-4961-B4B7-EA67A7794487}"/>
            </a:ext>
          </a:extLst>
        </xdr:cNvPr>
        <xdr:cNvSpPr/>
      </xdr:nvSpPr>
      <xdr:spPr>
        <a:xfrm>
          <a:off x="17602879" y="36189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41</xdr:col>
      <xdr:colOff>304800</xdr:colOff>
      <xdr:row>22</xdr:row>
      <xdr:rowOff>38100</xdr:rowOff>
    </xdr:from>
    <xdr:to>
      <xdr:col>41</xdr:col>
      <xdr:colOff>386221</xdr:colOff>
      <xdr:row>22</xdr:row>
      <xdr:rowOff>124043</xdr:rowOff>
    </xdr:to>
    <xdr:sp macro="" textlink="">
      <xdr:nvSpPr>
        <xdr:cNvPr id="11" name="Ellipse 10">
          <a:extLst>
            <a:ext uri="{FF2B5EF4-FFF2-40B4-BE49-F238E27FC236}">
              <a16:creationId xmlns:a16="http://schemas.microsoft.com/office/drawing/2014/main" id="{4F3785E3-035C-4E47-A5EA-7922FFE8C3BE}"/>
            </a:ext>
          </a:extLst>
        </xdr:cNvPr>
        <xdr:cNvSpPr/>
      </xdr:nvSpPr>
      <xdr:spPr>
        <a:xfrm>
          <a:off x="15459075" y="4143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161925</xdr:colOff>
      <xdr:row>6</xdr:row>
      <xdr:rowOff>171450</xdr:rowOff>
    </xdr:from>
    <xdr:to>
      <xdr:col>8</xdr:col>
      <xdr:colOff>341925</xdr:colOff>
      <xdr:row>7</xdr:row>
      <xdr:rowOff>170976</xdr:rowOff>
    </xdr:to>
    <xdr:sp macro="" textlink="">
      <xdr:nvSpPr>
        <xdr:cNvPr id="2" name="Ellipse 1">
          <a:extLst>
            <a:ext uri="{FF2B5EF4-FFF2-40B4-BE49-F238E27FC236}">
              <a16:creationId xmlns:a16="http://schemas.microsoft.com/office/drawing/2014/main" id="{078407D3-7535-40A6-A56B-FC0BDF809136}"/>
            </a:ext>
          </a:extLst>
        </xdr:cNvPr>
        <xdr:cNvSpPr/>
      </xdr:nvSpPr>
      <xdr:spPr>
        <a:xfrm>
          <a:off x="7943850"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341256</xdr:colOff>
      <xdr:row>2</xdr:row>
      <xdr:rowOff>80121</xdr:rowOff>
    </xdr:from>
    <xdr:to>
      <xdr:col>4</xdr:col>
      <xdr:colOff>27933</xdr:colOff>
      <xdr:row>12</xdr:row>
      <xdr:rowOff>108140</xdr:rowOff>
    </xdr:to>
    <xdr:sp macro="" textlink="">
      <xdr:nvSpPr>
        <xdr:cNvPr id="3" name="Ellipse 2">
          <a:extLst>
            <a:ext uri="{FF2B5EF4-FFF2-40B4-BE49-F238E27FC236}">
              <a16:creationId xmlns:a16="http://schemas.microsoft.com/office/drawing/2014/main" id="{DD3E740A-E927-4F6B-BDC5-49651020C43C}"/>
            </a:ext>
          </a:extLst>
        </xdr:cNvPr>
        <xdr:cNvSpPr/>
      </xdr:nvSpPr>
      <xdr:spPr>
        <a:xfrm rot="5400000">
          <a:off x="4799735"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7</xdr:col>
      <xdr:colOff>285749</xdr:colOff>
      <xdr:row>7</xdr:row>
      <xdr:rowOff>51133</xdr:rowOff>
    </xdr:from>
    <xdr:to>
      <xdr:col>9</xdr:col>
      <xdr:colOff>230324</xdr:colOff>
      <xdr:row>7</xdr:row>
      <xdr:rowOff>96852</xdr:rowOff>
    </xdr:to>
    <xdr:sp macro="" textlink="">
      <xdr:nvSpPr>
        <xdr:cNvPr id="4" name="Ellipse 3">
          <a:extLst>
            <a:ext uri="{FF2B5EF4-FFF2-40B4-BE49-F238E27FC236}">
              <a16:creationId xmlns:a16="http://schemas.microsoft.com/office/drawing/2014/main" id="{68E58F25-62EA-4C06-B2E2-F68BDE46311B}"/>
            </a:ext>
          </a:extLst>
        </xdr:cNvPr>
        <xdr:cNvSpPr/>
      </xdr:nvSpPr>
      <xdr:spPr>
        <a:xfrm>
          <a:off x="7667624"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8</xdr:col>
      <xdr:colOff>219754</xdr:colOff>
      <xdr:row>7</xdr:row>
      <xdr:rowOff>8965</xdr:rowOff>
    </xdr:from>
    <xdr:to>
      <xdr:col>8</xdr:col>
      <xdr:colOff>296395</xdr:colOff>
      <xdr:row>7</xdr:row>
      <xdr:rowOff>90955</xdr:rowOff>
    </xdr:to>
    <xdr:sp macro="" textlink="">
      <xdr:nvSpPr>
        <xdr:cNvPr id="5" name="Ellipse 4">
          <a:extLst>
            <a:ext uri="{FF2B5EF4-FFF2-40B4-BE49-F238E27FC236}">
              <a16:creationId xmlns:a16="http://schemas.microsoft.com/office/drawing/2014/main" id="{69259080-6548-4201-851C-CB29AAA3470D}"/>
            </a:ext>
          </a:extLst>
        </xdr:cNvPr>
        <xdr:cNvSpPr/>
      </xdr:nvSpPr>
      <xdr:spPr>
        <a:xfrm>
          <a:off x="80016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329274</xdr:colOff>
      <xdr:row>12</xdr:row>
      <xdr:rowOff>63312</xdr:rowOff>
    </xdr:from>
    <xdr:to>
      <xdr:col>3</xdr:col>
      <xdr:colOff>10645</xdr:colOff>
      <xdr:row>12</xdr:row>
      <xdr:rowOff>149255</xdr:rowOff>
    </xdr:to>
    <xdr:sp macro="" textlink="">
      <xdr:nvSpPr>
        <xdr:cNvPr id="6" name="Ellipse 5">
          <a:extLst>
            <a:ext uri="{FF2B5EF4-FFF2-40B4-BE49-F238E27FC236}">
              <a16:creationId xmlns:a16="http://schemas.microsoft.com/office/drawing/2014/main" id="{31B09D21-D47F-4B00-A04F-190ABFE03574}"/>
            </a:ext>
          </a:extLst>
        </xdr:cNvPr>
        <xdr:cNvSpPr/>
      </xdr:nvSpPr>
      <xdr:spPr>
        <a:xfrm>
          <a:off x="5710899"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289819</xdr:colOff>
      <xdr:row>9</xdr:row>
      <xdr:rowOff>169768</xdr:rowOff>
    </xdr:from>
    <xdr:to>
      <xdr:col>3</xdr:col>
      <xdr:colOff>69769</xdr:colOff>
      <xdr:row>10</xdr:row>
      <xdr:rowOff>159947</xdr:rowOff>
    </xdr:to>
    <xdr:sp macro="" textlink="">
      <xdr:nvSpPr>
        <xdr:cNvPr id="7" name="Ellipse 6">
          <a:extLst>
            <a:ext uri="{FF2B5EF4-FFF2-40B4-BE49-F238E27FC236}">
              <a16:creationId xmlns:a16="http://schemas.microsoft.com/office/drawing/2014/main" id="{B7CF9BD5-9083-444A-ACAA-01FCF8E976F7}"/>
            </a:ext>
          </a:extLst>
        </xdr:cNvPr>
        <xdr:cNvSpPr/>
      </xdr:nvSpPr>
      <xdr:spPr>
        <a:xfrm>
          <a:off x="5671444"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381000</xdr:colOff>
      <xdr:row>7</xdr:row>
      <xdr:rowOff>66675</xdr:rowOff>
    </xdr:from>
    <xdr:to>
      <xdr:col>4</xdr:col>
      <xdr:colOff>62371</xdr:colOff>
      <xdr:row>7</xdr:row>
      <xdr:rowOff>152618</xdr:rowOff>
    </xdr:to>
    <xdr:sp macro="" textlink="">
      <xdr:nvSpPr>
        <xdr:cNvPr id="8" name="Ellipse 7">
          <a:extLst>
            <a:ext uri="{FF2B5EF4-FFF2-40B4-BE49-F238E27FC236}">
              <a16:creationId xmlns:a16="http://schemas.microsoft.com/office/drawing/2014/main" id="{15D07FF1-AF13-4F6F-9B70-24B524CB3CB5}"/>
            </a:ext>
          </a:extLst>
        </xdr:cNvPr>
        <xdr:cNvSpPr/>
      </xdr:nvSpPr>
      <xdr:spPr>
        <a:xfrm>
          <a:off x="6162675" y="150495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xdr:col>
      <xdr:colOff>352425</xdr:colOff>
      <xdr:row>2</xdr:row>
      <xdr:rowOff>38100</xdr:rowOff>
    </xdr:from>
    <xdr:to>
      <xdr:col>3</xdr:col>
      <xdr:colOff>33796</xdr:colOff>
      <xdr:row>2</xdr:row>
      <xdr:rowOff>124043</xdr:rowOff>
    </xdr:to>
    <xdr:sp macro="" textlink="">
      <xdr:nvSpPr>
        <xdr:cNvPr id="9" name="Ellipse 8">
          <a:extLst>
            <a:ext uri="{FF2B5EF4-FFF2-40B4-BE49-F238E27FC236}">
              <a16:creationId xmlns:a16="http://schemas.microsoft.com/office/drawing/2014/main" id="{AD2DF305-FE97-4532-A073-0CC1F9AD063D}"/>
            </a:ext>
          </a:extLst>
        </xdr:cNvPr>
        <xdr:cNvSpPr/>
      </xdr:nvSpPr>
      <xdr:spPr>
        <a:xfrm>
          <a:off x="5734050"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xdr:col>
      <xdr:colOff>304800</xdr:colOff>
      <xdr:row>7</xdr:row>
      <xdr:rowOff>57150</xdr:rowOff>
    </xdr:from>
    <xdr:to>
      <xdr:col>1</xdr:col>
      <xdr:colOff>386221</xdr:colOff>
      <xdr:row>7</xdr:row>
      <xdr:rowOff>143093</xdr:rowOff>
    </xdr:to>
    <xdr:sp macro="" textlink="">
      <xdr:nvSpPr>
        <xdr:cNvPr id="10" name="Ellipse 9">
          <a:extLst>
            <a:ext uri="{FF2B5EF4-FFF2-40B4-BE49-F238E27FC236}">
              <a16:creationId xmlns:a16="http://schemas.microsoft.com/office/drawing/2014/main" id="{F032819D-2D98-4BF4-877B-1ED927FEEDE6}"/>
            </a:ext>
          </a:extLst>
        </xdr:cNvPr>
        <xdr:cNvSpPr/>
      </xdr:nvSpPr>
      <xdr:spPr>
        <a:xfrm>
          <a:off x="5286375" y="1495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162604</xdr:colOff>
      <xdr:row>7</xdr:row>
      <xdr:rowOff>28015</xdr:rowOff>
    </xdr:from>
    <xdr:to>
      <xdr:col>9</xdr:col>
      <xdr:colOff>239245</xdr:colOff>
      <xdr:row>7</xdr:row>
      <xdr:rowOff>110005</xdr:rowOff>
    </xdr:to>
    <xdr:sp macro="" textlink="">
      <xdr:nvSpPr>
        <xdr:cNvPr id="11" name="Ellipse 10">
          <a:extLst>
            <a:ext uri="{FF2B5EF4-FFF2-40B4-BE49-F238E27FC236}">
              <a16:creationId xmlns:a16="http://schemas.microsoft.com/office/drawing/2014/main" id="{D87D00F2-75DB-418F-A4FA-289519234D64}"/>
            </a:ext>
          </a:extLst>
        </xdr:cNvPr>
        <xdr:cNvSpPr/>
      </xdr:nvSpPr>
      <xdr:spPr>
        <a:xfrm>
          <a:off x="8344579" y="146629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4</xdr:col>
      <xdr:colOff>371475</xdr:colOff>
      <xdr:row>8</xdr:row>
      <xdr:rowOff>9525</xdr:rowOff>
    </xdr:from>
    <xdr:ext cx="914400" cy="914400"/>
    <xdr:pic>
      <xdr:nvPicPr>
        <xdr:cNvPr id="12" name="Grafik 11" descr="Schließen mit einfarbiger Füllung">
          <a:extLst>
            <a:ext uri="{FF2B5EF4-FFF2-40B4-BE49-F238E27FC236}">
              <a16:creationId xmlns:a16="http://schemas.microsoft.com/office/drawing/2014/main" id="{BA49F973-C10C-431E-B741-4CA88835962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53200" y="1638300"/>
          <a:ext cx="914400" cy="914400"/>
        </a:xfrm>
        <a:prstGeom prst="rect">
          <a:avLst/>
        </a:prstGeom>
      </xdr:spPr>
    </xdr:pic>
    <xdr:clientData/>
  </xdr:oneCellAnchor>
  <xdr:twoCellAnchor>
    <xdr:from>
      <xdr:col>9</xdr:col>
      <xdr:colOff>104775</xdr:colOff>
      <xdr:row>20</xdr:row>
      <xdr:rowOff>180975</xdr:rowOff>
    </xdr:from>
    <xdr:to>
      <xdr:col>9</xdr:col>
      <xdr:colOff>284775</xdr:colOff>
      <xdr:row>21</xdr:row>
      <xdr:rowOff>180501</xdr:rowOff>
    </xdr:to>
    <xdr:sp macro="" textlink="">
      <xdr:nvSpPr>
        <xdr:cNvPr id="13" name="Ellipse 12">
          <a:extLst>
            <a:ext uri="{FF2B5EF4-FFF2-40B4-BE49-F238E27FC236}">
              <a16:creationId xmlns:a16="http://schemas.microsoft.com/office/drawing/2014/main" id="{5F67B110-AF37-4D28-9527-9EEB6BFA3130}"/>
            </a:ext>
          </a:extLst>
        </xdr:cNvPr>
        <xdr:cNvSpPr/>
      </xdr:nvSpPr>
      <xdr:spPr>
        <a:xfrm>
          <a:off x="12773025" y="6762750"/>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294324</xdr:colOff>
      <xdr:row>21</xdr:row>
      <xdr:rowOff>56288</xdr:rowOff>
    </xdr:from>
    <xdr:to>
      <xdr:col>10</xdr:col>
      <xdr:colOff>258039</xdr:colOff>
      <xdr:row>21</xdr:row>
      <xdr:rowOff>113345</xdr:rowOff>
    </xdr:to>
    <xdr:sp macro="" textlink="">
      <xdr:nvSpPr>
        <xdr:cNvPr id="14" name="Ellipse 13">
          <a:extLst>
            <a:ext uri="{FF2B5EF4-FFF2-40B4-BE49-F238E27FC236}">
              <a16:creationId xmlns:a16="http://schemas.microsoft.com/office/drawing/2014/main" id="{96EFDD3F-88BF-445F-8372-E9B05A1DEE7D}"/>
            </a:ext>
          </a:extLst>
        </xdr:cNvPr>
        <xdr:cNvSpPr/>
      </xdr:nvSpPr>
      <xdr:spPr>
        <a:xfrm rot="10800000">
          <a:off x="11362374" y="6828563"/>
          <a:ext cx="1963965" cy="5705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0</xdr:col>
      <xdr:colOff>180110</xdr:colOff>
      <xdr:row>19</xdr:row>
      <xdr:rowOff>31717</xdr:rowOff>
    </xdr:from>
    <xdr:to>
      <xdr:col>5</xdr:col>
      <xdr:colOff>112879</xdr:colOff>
      <xdr:row>23</xdr:row>
      <xdr:rowOff>156544</xdr:rowOff>
    </xdr:to>
    <xdr:sp macro="" textlink="">
      <xdr:nvSpPr>
        <xdr:cNvPr id="15" name="Ellipse 14">
          <a:extLst>
            <a:ext uri="{FF2B5EF4-FFF2-40B4-BE49-F238E27FC236}">
              <a16:creationId xmlns:a16="http://schemas.microsoft.com/office/drawing/2014/main" id="{C5AEA57C-3F01-49A4-903E-F628CA73CA2E}"/>
            </a:ext>
          </a:extLst>
        </xdr:cNvPr>
        <xdr:cNvSpPr/>
      </xdr:nvSpPr>
      <xdr:spPr>
        <a:xfrm>
          <a:off x="9247910" y="6422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9</xdr:col>
      <xdr:colOff>162604</xdr:colOff>
      <xdr:row>21</xdr:row>
      <xdr:rowOff>18490</xdr:rowOff>
    </xdr:from>
    <xdr:to>
      <xdr:col>9</xdr:col>
      <xdr:colOff>239245</xdr:colOff>
      <xdr:row>21</xdr:row>
      <xdr:rowOff>100480</xdr:rowOff>
    </xdr:to>
    <xdr:sp macro="" textlink="">
      <xdr:nvSpPr>
        <xdr:cNvPr id="16" name="Ellipse 15">
          <a:extLst>
            <a:ext uri="{FF2B5EF4-FFF2-40B4-BE49-F238E27FC236}">
              <a16:creationId xmlns:a16="http://schemas.microsoft.com/office/drawing/2014/main" id="{8EB88717-2CA4-444C-9318-33638750648A}"/>
            </a:ext>
          </a:extLst>
        </xdr:cNvPr>
        <xdr:cNvSpPr/>
      </xdr:nvSpPr>
      <xdr:spPr>
        <a:xfrm>
          <a:off x="12830854" y="679076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366019</xdr:colOff>
      <xdr:row>20</xdr:row>
      <xdr:rowOff>179293</xdr:rowOff>
    </xdr:from>
    <xdr:to>
      <xdr:col>4</xdr:col>
      <xdr:colOff>145969</xdr:colOff>
      <xdr:row>21</xdr:row>
      <xdr:rowOff>169472</xdr:rowOff>
    </xdr:to>
    <xdr:sp macro="" textlink="">
      <xdr:nvSpPr>
        <xdr:cNvPr id="17" name="Ellipse 16">
          <a:extLst>
            <a:ext uri="{FF2B5EF4-FFF2-40B4-BE49-F238E27FC236}">
              <a16:creationId xmlns:a16="http://schemas.microsoft.com/office/drawing/2014/main" id="{6E0BD683-C350-4F65-AAF0-41E9C159DBDE}"/>
            </a:ext>
          </a:extLst>
        </xdr:cNvPr>
        <xdr:cNvSpPr/>
      </xdr:nvSpPr>
      <xdr:spPr>
        <a:xfrm>
          <a:off x="10633969" y="6761068"/>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9525</xdr:colOff>
      <xdr:row>23</xdr:row>
      <xdr:rowOff>38100</xdr:rowOff>
    </xdr:from>
    <xdr:to>
      <xdr:col>4</xdr:col>
      <xdr:colOff>90946</xdr:colOff>
      <xdr:row>23</xdr:row>
      <xdr:rowOff>124043</xdr:rowOff>
    </xdr:to>
    <xdr:sp macro="" textlink="">
      <xdr:nvSpPr>
        <xdr:cNvPr id="18" name="Ellipse 17">
          <a:extLst>
            <a:ext uri="{FF2B5EF4-FFF2-40B4-BE49-F238E27FC236}">
              <a16:creationId xmlns:a16="http://schemas.microsoft.com/office/drawing/2014/main" id="{F027ABD5-653D-4904-9041-9D9CDAA8FE18}"/>
            </a:ext>
          </a:extLst>
        </xdr:cNvPr>
        <xdr:cNvSpPr/>
      </xdr:nvSpPr>
      <xdr:spPr>
        <a:xfrm>
          <a:off x="10677525" y="7191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0</xdr:col>
      <xdr:colOff>142875</xdr:colOff>
      <xdr:row>21</xdr:row>
      <xdr:rowOff>47625</xdr:rowOff>
    </xdr:from>
    <xdr:to>
      <xdr:col>0</xdr:col>
      <xdr:colOff>224296</xdr:colOff>
      <xdr:row>21</xdr:row>
      <xdr:rowOff>133568</xdr:rowOff>
    </xdr:to>
    <xdr:sp macro="" textlink="">
      <xdr:nvSpPr>
        <xdr:cNvPr id="19" name="Ellipse 18">
          <a:extLst>
            <a:ext uri="{FF2B5EF4-FFF2-40B4-BE49-F238E27FC236}">
              <a16:creationId xmlns:a16="http://schemas.microsoft.com/office/drawing/2014/main" id="{9ED8118A-23CB-4646-8E1A-FCB121501F5A}"/>
            </a:ext>
          </a:extLst>
        </xdr:cNvPr>
        <xdr:cNvSpPr/>
      </xdr:nvSpPr>
      <xdr:spPr>
        <a:xfrm>
          <a:off x="9210675" y="68199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9525</xdr:colOff>
      <xdr:row>19</xdr:row>
      <xdr:rowOff>57150</xdr:rowOff>
    </xdr:from>
    <xdr:to>
      <xdr:col>4</xdr:col>
      <xdr:colOff>90946</xdr:colOff>
      <xdr:row>19</xdr:row>
      <xdr:rowOff>143093</xdr:rowOff>
    </xdr:to>
    <xdr:sp macro="" textlink="">
      <xdr:nvSpPr>
        <xdr:cNvPr id="20" name="Ellipse 19">
          <a:extLst>
            <a:ext uri="{FF2B5EF4-FFF2-40B4-BE49-F238E27FC236}">
              <a16:creationId xmlns:a16="http://schemas.microsoft.com/office/drawing/2014/main" id="{A740F960-3A23-4556-BCC0-FBE66161145C}"/>
            </a:ext>
          </a:extLst>
        </xdr:cNvPr>
        <xdr:cNvSpPr/>
      </xdr:nvSpPr>
      <xdr:spPr>
        <a:xfrm>
          <a:off x="10677525" y="64484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10</xdr:col>
      <xdr:colOff>200704</xdr:colOff>
      <xdr:row>21</xdr:row>
      <xdr:rowOff>37540</xdr:rowOff>
    </xdr:from>
    <xdr:to>
      <xdr:col>10</xdr:col>
      <xdr:colOff>277345</xdr:colOff>
      <xdr:row>21</xdr:row>
      <xdr:rowOff>119530</xdr:rowOff>
    </xdr:to>
    <xdr:sp macro="" textlink="">
      <xdr:nvSpPr>
        <xdr:cNvPr id="21" name="Ellipse 20">
          <a:extLst>
            <a:ext uri="{FF2B5EF4-FFF2-40B4-BE49-F238E27FC236}">
              <a16:creationId xmlns:a16="http://schemas.microsoft.com/office/drawing/2014/main" id="{9D926524-60A2-4868-B697-E53111F20FC4}"/>
            </a:ext>
          </a:extLst>
        </xdr:cNvPr>
        <xdr:cNvSpPr/>
      </xdr:nvSpPr>
      <xdr:spPr>
        <a:xfrm>
          <a:off x="13269004" y="6809815"/>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5</xdr:col>
      <xdr:colOff>76200</xdr:colOff>
      <xdr:row>21</xdr:row>
      <xdr:rowOff>38100</xdr:rowOff>
    </xdr:from>
    <xdr:to>
      <xdr:col>5</xdr:col>
      <xdr:colOff>157621</xdr:colOff>
      <xdr:row>21</xdr:row>
      <xdr:rowOff>124043</xdr:rowOff>
    </xdr:to>
    <xdr:sp macro="" textlink="">
      <xdr:nvSpPr>
        <xdr:cNvPr id="22" name="Ellipse 21">
          <a:extLst>
            <a:ext uri="{FF2B5EF4-FFF2-40B4-BE49-F238E27FC236}">
              <a16:creationId xmlns:a16="http://schemas.microsoft.com/office/drawing/2014/main" id="{6EA29E0C-9DD4-4A32-A7D9-918E9C5D01A1}"/>
            </a:ext>
          </a:extLst>
        </xdr:cNvPr>
        <xdr:cNvSpPr/>
      </xdr:nvSpPr>
      <xdr:spPr>
        <a:xfrm>
          <a:off x="11144250" y="68103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6</xdr:col>
      <xdr:colOff>76200</xdr:colOff>
      <xdr:row>21</xdr:row>
      <xdr:rowOff>76200</xdr:rowOff>
    </xdr:from>
    <xdr:ext cx="914400" cy="914400"/>
    <xdr:pic>
      <xdr:nvPicPr>
        <xdr:cNvPr id="23" name="Grafik 22" descr="Häkchen mit einfarbiger Füllung">
          <a:extLst>
            <a:ext uri="{FF2B5EF4-FFF2-40B4-BE49-F238E27FC236}">
              <a16:creationId xmlns:a16="http://schemas.microsoft.com/office/drawing/2014/main" id="{BCDC9D06-FFDA-42C1-A73F-93A35D0428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44300" y="6848475"/>
          <a:ext cx="914400" cy="914400"/>
        </a:xfrm>
        <a:prstGeom prst="rect">
          <a:avLst/>
        </a:prstGeom>
      </xdr:spPr>
    </xdr:pic>
    <xdr:clientData/>
  </xdr:oneCellAnchor>
  <xdr:twoCellAnchor>
    <xdr:from>
      <xdr:col>20</xdr:col>
      <xdr:colOff>161925</xdr:colOff>
      <xdr:row>6</xdr:row>
      <xdr:rowOff>171450</xdr:rowOff>
    </xdr:from>
    <xdr:to>
      <xdr:col>20</xdr:col>
      <xdr:colOff>341925</xdr:colOff>
      <xdr:row>7</xdr:row>
      <xdr:rowOff>170976</xdr:rowOff>
    </xdr:to>
    <xdr:sp macro="" textlink="">
      <xdr:nvSpPr>
        <xdr:cNvPr id="24" name="Ellipse 23">
          <a:extLst>
            <a:ext uri="{FF2B5EF4-FFF2-40B4-BE49-F238E27FC236}">
              <a16:creationId xmlns:a16="http://schemas.microsoft.com/office/drawing/2014/main" id="{EF60C981-D252-4FD5-9C4F-BF8D45FA43A2}"/>
            </a:ext>
          </a:extLst>
        </xdr:cNvPr>
        <xdr:cNvSpPr/>
      </xdr:nvSpPr>
      <xdr:spPr>
        <a:xfrm>
          <a:off x="12430125" y="1419225"/>
          <a:ext cx="180000" cy="190026"/>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341256</xdr:colOff>
      <xdr:row>2</xdr:row>
      <xdr:rowOff>80121</xdr:rowOff>
    </xdr:from>
    <xdr:to>
      <xdr:col>16</xdr:col>
      <xdr:colOff>27933</xdr:colOff>
      <xdr:row>12</xdr:row>
      <xdr:rowOff>108140</xdr:rowOff>
    </xdr:to>
    <xdr:sp macro="" textlink="">
      <xdr:nvSpPr>
        <xdr:cNvPr id="25" name="Ellipse 24">
          <a:extLst>
            <a:ext uri="{FF2B5EF4-FFF2-40B4-BE49-F238E27FC236}">
              <a16:creationId xmlns:a16="http://schemas.microsoft.com/office/drawing/2014/main" id="{5598FDF8-5E06-44A6-BB37-8AECE40A4CD9}"/>
            </a:ext>
          </a:extLst>
        </xdr:cNvPr>
        <xdr:cNvSpPr/>
      </xdr:nvSpPr>
      <xdr:spPr>
        <a:xfrm rot="5400000">
          <a:off x="9286010" y="1088992"/>
          <a:ext cx="1933019" cy="886827"/>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19</xdr:col>
      <xdr:colOff>285749</xdr:colOff>
      <xdr:row>7</xdr:row>
      <xdr:rowOff>51133</xdr:rowOff>
    </xdr:from>
    <xdr:to>
      <xdr:col>21</xdr:col>
      <xdr:colOff>230324</xdr:colOff>
      <xdr:row>7</xdr:row>
      <xdr:rowOff>96852</xdr:rowOff>
    </xdr:to>
    <xdr:sp macro="" textlink="">
      <xdr:nvSpPr>
        <xdr:cNvPr id="26" name="Ellipse 25">
          <a:extLst>
            <a:ext uri="{FF2B5EF4-FFF2-40B4-BE49-F238E27FC236}">
              <a16:creationId xmlns:a16="http://schemas.microsoft.com/office/drawing/2014/main" id="{FEE318E8-152C-457B-A65C-856949EC22C2}"/>
            </a:ext>
          </a:extLst>
        </xdr:cNvPr>
        <xdr:cNvSpPr/>
      </xdr:nvSpPr>
      <xdr:spPr>
        <a:xfrm>
          <a:off x="12153899" y="1489408"/>
          <a:ext cx="744675" cy="45719"/>
        </a:xfrm>
        <a:prstGeom prst="ellipse">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20</xdr:col>
      <xdr:colOff>219754</xdr:colOff>
      <xdr:row>7</xdr:row>
      <xdr:rowOff>8965</xdr:rowOff>
    </xdr:from>
    <xdr:to>
      <xdr:col>20</xdr:col>
      <xdr:colOff>296395</xdr:colOff>
      <xdr:row>7</xdr:row>
      <xdr:rowOff>90955</xdr:rowOff>
    </xdr:to>
    <xdr:sp macro="" textlink="">
      <xdr:nvSpPr>
        <xdr:cNvPr id="27" name="Ellipse 26">
          <a:extLst>
            <a:ext uri="{FF2B5EF4-FFF2-40B4-BE49-F238E27FC236}">
              <a16:creationId xmlns:a16="http://schemas.microsoft.com/office/drawing/2014/main" id="{5D4EDB9A-F36C-49F6-987D-E37411B34699}"/>
            </a:ext>
          </a:extLst>
        </xdr:cNvPr>
        <xdr:cNvSpPr/>
      </xdr:nvSpPr>
      <xdr:spPr>
        <a:xfrm>
          <a:off x="12487954"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329274</xdr:colOff>
      <xdr:row>12</xdr:row>
      <xdr:rowOff>63312</xdr:rowOff>
    </xdr:from>
    <xdr:to>
      <xdr:col>15</xdr:col>
      <xdr:colOff>10645</xdr:colOff>
      <xdr:row>12</xdr:row>
      <xdr:rowOff>149255</xdr:rowOff>
    </xdr:to>
    <xdr:sp macro="" textlink="">
      <xdr:nvSpPr>
        <xdr:cNvPr id="28" name="Ellipse 27">
          <a:extLst>
            <a:ext uri="{FF2B5EF4-FFF2-40B4-BE49-F238E27FC236}">
              <a16:creationId xmlns:a16="http://schemas.microsoft.com/office/drawing/2014/main" id="{668E11C5-AE35-4D32-A02B-B7671A725F3E}"/>
            </a:ext>
          </a:extLst>
        </xdr:cNvPr>
        <xdr:cNvSpPr/>
      </xdr:nvSpPr>
      <xdr:spPr>
        <a:xfrm>
          <a:off x="10197174" y="2454087"/>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289819</xdr:colOff>
      <xdr:row>9</xdr:row>
      <xdr:rowOff>169768</xdr:rowOff>
    </xdr:from>
    <xdr:to>
      <xdr:col>15</xdr:col>
      <xdr:colOff>69769</xdr:colOff>
      <xdr:row>10</xdr:row>
      <xdr:rowOff>159947</xdr:rowOff>
    </xdr:to>
    <xdr:sp macro="" textlink="">
      <xdr:nvSpPr>
        <xdr:cNvPr id="29" name="Ellipse 28">
          <a:extLst>
            <a:ext uri="{FF2B5EF4-FFF2-40B4-BE49-F238E27FC236}">
              <a16:creationId xmlns:a16="http://schemas.microsoft.com/office/drawing/2014/main" id="{2B45C4FF-E173-4C6C-B810-5A999FD9F1A1}"/>
            </a:ext>
          </a:extLst>
        </xdr:cNvPr>
        <xdr:cNvSpPr/>
      </xdr:nvSpPr>
      <xdr:spPr>
        <a:xfrm>
          <a:off x="10157719" y="1989043"/>
          <a:ext cx="180000" cy="180679"/>
        </a:xfrm>
        <a:prstGeom prst="ellipse">
          <a:avLst/>
        </a:prstGeom>
        <a:solidFill>
          <a:srgbClr val="FFFF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15</xdr:col>
      <xdr:colOff>361950</xdr:colOff>
      <xdr:row>8</xdr:row>
      <xdr:rowOff>171450</xdr:rowOff>
    </xdr:from>
    <xdr:to>
      <xdr:col>16</xdr:col>
      <xdr:colOff>43321</xdr:colOff>
      <xdr:row>9</xdr:row>
      <xdr:rowOff>66893</xdr:rowOff>
    </xdr:to>
    <xdr:sp macro="" textlink="">
      <xdr:nvSpPr>
        <xdr:cNvPr id="30" name="Ellipse 29">
          <a:extLst>
            <a:ext uri="{FF2B5EF4-FFF2-40B4-BE49-F238E27FC236}">
              <a16:creationId xmlns:a16="http://schemas.microsoft.com/office/drawing/2014/main" id="{1BBB6AF1-7124-48E6-8AA4-F8807108741C}"/>
            </a:ext>
          </a:extLst>
        </xdr:cNvPr>
        <xdr:cNvSpPr/>
      </xdr:nvSpPr>
      <xdr:spPr>
        <a:xfrm>
          <a:off x="10629900" y="180022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14</xdr:col>
      <xdr:colOff>352425</xdr:colOff>
      <xdr:row>2</xdr:row>
      <xdr:rowOff>38100</xdr:rowOff>
    </xdr:from>
    <xdr:to>
      <xdr:col>15</xdr:col>
      <xdr:colOff>33796</xdr:colOff>
      <xdr:row>2</xdr:row>
      <xdr:rowOff>124043</xdr:rowOff>
    </xdr:to>
    <xdr:sp macro="" textlink="">
      <xdr:nvSpPr>
        <xdr:cNvPr id="31" name="Ellipse 30">
          <a:extLst>
            <a:ext uri="{FF2B5EF4-FFF2-40B4-BE49-F238E27FC236}">
              <a16:creationId xmlns:a16="http://schemas.microsoft.com/office/drawing/2014/main" id="{FD23A70A-4BBE-448A-91F8-B0AE681DF230}"/>
            </a:ext>
          </a:extLst>
        </xdr:cNvPr>
        <xdr:cNvSpPr/>
      </xdr:nvSpPr>
      <xdr:spPr>
        <a:xfrm>
          <a:off x="10220325" y="523875"/>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13</xdr:col>
      <xdr:colOff>323850</xdr:colOff>
      <xdr:row>8</xdr:row>
      <xdr:rowOff>161925</xdr:rowOff>
    </xdr:from>
    <xdr:to>
      <xdr:col>14</xdr:col>
      <xdr:colOff>5221</xdr:colOff>
      <xdr:row>9</xdr:row>
      <xdr:rowOff>57368</xdr:rowOff>
    </xdr:to>
    <xdr:sp macro="" textlink="">
      <xdr:nvSpPr>
        <xdr:cNvPr id="32" name="Ellipse 31">
          <a:extLst>
            <a:ext uri="{FF2B5EF4-FFF2-40B4-BE49-F238E27FC236}">
              <a16:creationId xmlns:a16="http://schemas.microsoft.com/office/drawing/2014/main" id="{B38D67C6-AB85-4D8B-BED7-C879E8823EDE}"/>
            </a:ext>
          </a:extLst>
        </xdr:cNvPr>
        <xdr:cNvSpPr/>
      </xdr:nvSpPr>
      <xdr:spPr>
        <a:xfrm>
          <a:off x="9791700" y="1790700"/>
          <a:ext cx="81421" cy="85943"/>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21</xdr:col>
      <xdr:colOff>95929</xdr:colOff>
      <xdr:row>7</xdr:row>
      <xdr:rowOff>8965</xdr:rowOff>
    </xdr:from>
    <xdr:to>
      <xdr:col>21</xdr:col>
      <xdr:colOff>172570</xdr:colOff>
      <xdr:row>7</xdr:row>
      <xdr:rowOff>90955</xdr:rowOff>
    </xdr:to>
    <xdr:sp macro="" textlink="">
      <xdr:nvSpPr>
        <xdr:cNvPr id="33" name="Ellipse 32">
          <a:extLst>
            <a:ext uri="{FF2B5EF4-FFF2-40B4-BE49-F238E27FC236}">
              <a16:creationId xmlns:a16="http://schemas.microsoft.com/office/drawing/2014/main" id="{A99ADAF1-0C38-463D-A095-B239DD4BEE55}"/>
            </a:ext>
          </a:extLst>
        </xdr:cNvPr>
        <xdr:cNvSpPr/>
      </xdr:nvSpPr>
      <xdr:spPr>
        <a:xfrm>
          <a:off x="12764179" y="1447240"/>
          <a:ext cx="76641" cy="81990"/>
        </a:xfrm>
        <a:prstGeom prst="ellipse">
          <a:avLst/>
        </a:prstGeom>
        <a:solidFill>
          <a:srgbClr val="00B05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oneCellAnchor>
    <xdr:from>
      <xdr:col>17</xdr:col>
      <xdr:colOff>0</xdr:colOff>
      <xdr:row>5</xdr:row>
      <xdr:rowOff>0</xdr:rowOff>
    </xdr:from>
    <xdr:ext cx="914400" cy="914400"/>
    <xdr:pic>
      <xdr:nvPicPr>
        <xdr:cNvPr id="34" name="Grafik 33" descr="Schließen mit einfarbiger Füllung">
          <a:extLst>
            <a:ext uri="{FF2B5EF4-FFF2-40B4-BE49-F238E27FC236}">
              <a16:creationId xmlns:a16="http://schemas.microsoft.com/office/drawing/2014/main" id="{CF3B4CB4-627C-4006-BB59-0D7AFB2E792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068050" y="1057275"/>
          <a:ext cx="914400" cy="91440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e.wikipedia.org/wiki/Schnittpunkt" TargetMode="External"/><Relationship Id="rId1" Type="http://schemas.openxmlformats.org/officeDocument/2006/relationships/hyperlink" Target="https://de.wikipedia.org/wiki/Kreisseg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paulanthonywilson.com/exoplanets/exoplanet-detection-techniques/the-exoplanet-transit-method/" TargetMode="External"/><Relationship Id="rId1" Type="http://schemas.openxmlformats.org/officeDocument/2006/relationships/hyperlink" Target="https://de.wikipedia.org/wiki/Photosph%C3%A4r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lliptic_orbit" TargetMode="External"/><Relationship Id="rId3" Type="http://schemas.openxmlformats.org/officeDocument/2006/relationships/hyperlink" Target="https://www.paulanthonywilson.com/exoplanets/exoplanet-detection-techniques/the-exoplanet-transit-method/" TargetMode="External"/><Relationship Id="rId7" Type="http://schemas.openxmlformats.org/officeDocument/2006/relationships/hyperlink" Target="https://en.wikipedia.org/wiki/Orbital_inclination" TargetMode="External"/><Relationship Id="rId2" Type="http://schemas.openxmlformats.org/officeDocument/2006/relationships/hyperlink" Target="https://en.wikipedia.org/wiki/Limb_darkening" TargetMode="External"/><Relationship Id="rId1" Type="http://schemas.openxmlformats.org/officeDocument/2006/relationships/hyperlink" Target="https://arxiv.org/pdf/1905.05193.pdf" TargetMode="External"/><Relationship Id="rId6" Type="http://schemas.openxmlformats.org/officeDocument/2006/relationships/hyperlink" Target="https://en.wikipedia.org/wiki/Apsis" TargetMode="External"/><Relationship Id="rId5" Type="http://schemas.openxmlformats.org/officeDocument/2006/relationships/hyperlink" Target="https://en.wikipedia.org/wiki/Semi-major_and_semi-minor_axes" TargetMode="External"/><Relationship Id="rId10" Type="http://schemas.openxmlformats.org/officeDocument/2006/relationships/drawing" Target="../drawings/drawing4.xml"/><Relationship Id="rId4" Type="http://schemas.openxmlformats.org/officeDocument/2006/relationships/hyperlink" Target="https://en.wikipedia.org/wiki/Orbital_eccentricity" TargetMode="External"/><Relationship Id="rId9" Type="http://schemas.openxmlformats.org/officeDocument/2006/relationships/hyperlink" Target="https://en.wikipedia.org/wiki/Orbit_equa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en.wikipedia.org/wiki/Orbital_elements" TargetMode="External"/><Relationship Id="rId1" Type="http://schemas.openxmlformats.org/officeDocument/2006/relationships/hyperlink" Target="http://www.met.rdg.ac.uk/~ross/Astronomy/Planet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9:K32"/>
  <sheetViews>
    <sheetView workbookViewId="0">
      <selection activeCell="H24" sqref="H24"/>
    </sheetView>
  </sheetViews>
  <sheetFormatPr baseColWidth="10" defaultColWidth="11.5703125" defaultRowHeight="15" x14ac:dyDescent="0.25"/>
  <cols>
    <col min="2" max="2" width="14.140625" customWidth="1"/>
    <col min="7" max="7" width="16.85546875" bestFit="1" customWidth="1"/>
    <col min="8" max="8" width="18.140625" customWidth="1"/>
    <col min="10" max="10" width="14.85546875" bestFit="1" customWidth="1"/>
    <col min="11" max="11" width="16" customWidth="1"/>
  </cols>
  <sheetData>
    <row r="9" spans="2:11" x14ac:dyDescent="0.25">
      <c r="G9" t="s">
        <v>4</v>
      </c>
      <c r="H9">
        <f>4*PI()^2</f>
        <v>39.478417604357432</v>
      </c>
      <c r="J9" t="s">
        <v>4</v>
      </c>
      <c r="K9">
        <f>4*PI()^2</f>
        <v>39.478417604357432</v>
      </c>
    </row>
    <row r="10" spans="2:11" x14ac:dyDescent="0.25">
      <c r="G10" t="s">
        <v>5</v>
      </c>
      <c r="H10" s="68">
        <v>149597870000</v>
      </c>
      <c r="J10" t="s">
        <v>5</v>
      </c>
      <c r="K10" s="4">
        <v>149597870000</v>
      </c>
    </row>
    <row r="11" spans="2:11" x14ac:dyDescent="0.25">
      <c r="G11" t="s">
        <v>6</v>
      </c>
      <c r="H11" s="5">
        <f>H10^3</f>
        <v>3.3479289288137507E+33</v>
      </c>
      <c r="J11" t="s">
        <v>6</v>
      </c>
      <c r="K11" s="4">
        <f>K10^3</f>
        <v>3.3479289288137507E+33</v>
      </c>
    </row>
    <row r="12" spans="2:11" x14ac:dyDescent="0.25">
      <c r="B12" s="1">
        <v>12756270</v>
      </c>
      <c r="G12" t="s">
        <v>7</v>
      </c>
      <c r="H12" s="5">
        <v>6.6740800000000003E-11</v>
      </c>
      <c r="J12" t="s">
        <v>7</v>
      </c>
      <c r="K12" s="4">
        <v>6.6740800000000003E-11</v>
      </c>
    </row>
    <row r="13" spans="2:11" x14ac:dyDescent="0.25">
      <c r="B13" s="2">
        <v>6378135</v>
      </c>
      <c r="G13" t="s">
        <v>9</v>
      </c>
      <c r="H13" s="68">
        <v>1.9884E+30</v>
      </c>
      <c r="J13" t="s">
        <v>9</v>
      </c>
      <c r="K13" s="4">
        <v>1.9884E+30</v>
      </c>
    </row>
    <row r="14" spans="2:11" x14ac:dyDescent="0.25">
      <c r="B14" s="2"/>
      <c r="G14" t="s">
        <v>10</v>
      </c>
      <c r="H14" s="68">
        <v>5.9720000000000003E+24</v>
      </c>
      <c r="J14" t="s">
        <v>10</v>
      </c>
      <c r="K14" s="4">
        <v>5.9720000000000003E+24</v>
      </c>
    </row>
    <row r="15" spans="2:11" x14ac:dyDescent="0.25">
      <c r="B15" s="2"/>
      <c r="G15" t="s">
        <v>8</v>
      </c>
      <c r="H15" s="5">
        <f>H13+H14</f>
        <v>1.988405972E+30</v>
      </c>
      <c r="J15" t="s">
        <v>8</v>
      </c>
      <c r="K15" s="4">
        <f>K13+K14</f>
        <v>1.988405972E+30</v>
      </c>
    </row>
    <row r="16" spans="2:11" x14ac:dyDescent="0.25">
      <c r="B16" s="2"/>
      <c r="G16" t="s">
        <v>11</v>
      </c>
      <c r="H16">
        <f>3600*24</f>
        <v>86400</v>
      </c>
      <c r="J16" t="s">
        <v>11</v>
      </c>
      <c r="K16">
        <f>3600*24</f>
        <v>86400</v>
      </c>
    </row>
    <row r="17" spans="2:11" x14ac:dyDescent="0.25">
      <c r="B17" s="2"/>
      <c r="G17" t="s">
        <v>12</v>
      </c>
      <c r="H17">
        <f>SQRT(H9*H11/(H12*H15))</f>
        <v>31558746.865251575</v>
      </c>
      <c r="J17" t="s">
        <v>12</v>
      </c>
      <c r="K17">
        <f>SQRT(K9*K11/(K12*K15))</f>
        <v>31558746.865251575</v>
      </c>
    </row>
    <row r="18" spans="2:11" x14ac:dyDescent="0.25">
      <c r="B18" s="2">
        <v>50000</v>
      </c>
      <c r="C18" t="s">
        <v>0</v>
      </c>
      <c r="G18" t="s">
        <v>13</v>
      </c>
      <c r="H18">
        <f>H17/3600/24</f>
        <v>365.26327390337474</v>
      </c>
      <c r="J18" t="s">
        <v>13</v>
      </c>
      <c r="K18">
        <f>K17/3600/24</f>
        <v>365.26327390337474</v>
      </c>
    </row>
    <row r="19" spans="2:11" x14ac:dyDescent="0.25">
      <c r="B19" s="2">
        <v>30</v>
      </c>
      <c r="C19" t="s">
        <v>1</v>
      </c>
    </row>
    <row r="20" spans="2:11" x14ac:dyDescent="0.25">
      <c r="B20" s="2">
        <f>B18*B19</f>
        <v>1500000</v>
      </c>
      <c r="C20" t="s">
        <v>2</v>
      </c>
    </row>
    <row r="21" spans="2:11" x14ac:dyDescent="0.25">
      <c r="B21" s="3">
        <f>B20/3600/24</f>
        <v>17.361111111111111</v>
      </c>
      <c r="C21" t="s">
        <v>3</v>
      </c>
      <c r="G21" t="s">
        <v>17</v>
      </c>
      <c r="H21" s="4">
        <f>2*PI()*H10</f>
        <v>939951138769.36182</v>
      </c>
      <c r="J21" t="s">
        <v>14</v>
      </c>
      <c r="K21" s="4">
        <f>2*PI()*K10</f>
        <v>939951138769.36182</v>
      </c>
    </row>
    <row r="22" spans="2:11" x14ac:dyDescent="0.25">
      <c r="B22" s="2"/>
      <c r="G22" t="s">
        <v>16</v>
      </c>
      <c r="H22" s="5">
        <f>H21/H17</f>
        <v>29784.171810836851</v>
      </c>
      <c r="J22" t="s">
        <v>15</v>
      </c>
      <c r="K22" s="5">
        <f>K21/K17</f>
        <v>29784.171810836851</v>
      </c>
    </row>
    <row r="23" spans="2:11" x14ac:dyDescent="0.25">
      <c r="B23" s="2"/>
    </row>
    <row r="24" spans="2:11" x14ac:dyDescent="0.25">
      <c r="B24" s="2"/>
      <c r="G24" t="s">
        <v>19</v>
      </c>
      <c r="H24" s="5">
        <f>SQRT(H12*H15/H10)</f>
        <v>29784.171810836851</v>
      </c>
      <c r="I24" s="4"/>
    </row>
    <row r="25" spans="2:11" x14ac:dyDescent="0.25">
      <c r="B25" s="2"/>
      <c r="G25" t="s">
        <v>18</v>
      </c>
      <c r="H25" s="5">
        <f>((H12*H15*H17*H17)/(4*PI()*PI()))^(1/3)</f>
        <v>149597869999.99948</v>
      </c>
    </row>
    <row r="26" spans="2:11" x14ac:dyDescent="0.25">
      <c r="B26" s="2"/>
      <c r="G26" t="s">
        <v>20</v>
      </c>
      <c r="H26" s="5">
        <f>(H12*H15)/(H22*H22)</f>
        <v>149597870000</v>
      </c>
    </row>
    <row r="32" spans="2:11" x14ac:dyDescent="0.25">
      <c r="H32" s="69"/>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A4CD-F821-4A7B-B9C5-50F953ABE9A7}">
  <dimension ref="A1:W27"/>
  <sheetViews>
    <sheetView workbookViewId="0">
      <selection activeCell="M1" sqref="M1:W13"/>
    </sheetView>
  </sheetViews>
  <sheetFormatPr baseColWidth="10" defaultRowHeight="15" x14ac:dyDescent="0.25"/>
  <sheetData>
    <row r="1" spans="1:23" x14ac:dyDescent="0.25">
      <c r="A1" s="63" t="s">
        <v>45</v>
      </c>
      <c r="B1" s="81" t="s">
        <v>46</v>
      </c>
      <c r="C1" s="79" t="s">
        <v>115</v>
      </c>
      <c r="D1" s="64" t="s">
        <v>117</v>
      </c>
      <c r="E1" s="81" t="s">
        <v>140</v>
      </c>
      <c r="F1" s="64" t="s">
        <v>114</v>
      </c>
      <c r="G1" s="77" t="s">
        <v>277</v>
      </c>
      <c r="H1" s="64" t="s">
        <v>303</v>
      </c>
      <c r="I1" s="64" t="s">
        <v>302</v>
      </c>
      <c r="J1" s="81" t="s">
        <v>278</v>
      </c>
      <c r="K1" s="70" t="s">
        <v>148</v>
      </c>
      <c r="M1" s="63" t="s">
        <v>45</v>
      </c>
      <c r="N1" s="81" t="s">
        <v>46</v>
      </c>
      <c r="O1" s="79" t="s">
        <v>115</v>
      </c>
      <c r="P1" s="64" t="s">
        <v>117</v>
      </c>
      <c r="Q1" s="81" t="s">
        <v>140</v>
      </c>
      <c r="R1" s="64" t="s">
        <v>114</v>
      </c>
      <c r="S1" s="64" t="s">
        <v>277</v>
      </c>
      <c r="T1" s="77" t="s">
        <v>303</v>
      </c>
      <c r="U1" s="64" t="s">
        <v>302</v>
      </c>
      <c r="V1" s="81" t="s">
        <v>278</v>
      </c>
      <c r="W1" s="70" t="s">
        <v>148</v>
      </c>
    </row>
    <row r="2" spans="1:23" x14ac:dyDescent="0.25">
      <c r="A2" s="65">
        <v>0.7</v>
      </c>
      <c r="B2" s="82">
        <v>85</v>
      </c>
      <c r="C2" s="80">
        <v>0</v>
      </c>
      <c r="D2" s="66">
        <v>0</v>
      </c>
      <c r="E2" s="82">
        <v>0</v>
      </c>
      <c r="F2" s="66"/>
      <c r="G2" s="78" t="s">
        <v>226</v>
      </c>
      <c r="H2" s="66"/>
      <c r="I2" s="66"/>
      <c r="J2" s="82"/>
      <c r="K2" s="71">
        <v>0</v>
      </c>
      <c r="M2" s="65">
        <v>0.7</v>
      </c>
      <c r="N2" s="82">
        <v>85</v>
      </c>
      <c r="O2" s="80">
        <v>0</v>
      </c>
      <c r="P2" s="66">
        <v>0</v>
      </c>
      <c r="Q2" s="82">
        <v>0</v>
      </c>
      <c r="R2" s="66"/>
      <c r="S2" s="66"/>
      <c r="T2" s="78" t="s">
        <v>226</v>
      </c>
      <c r="U2" s="66"/>
      <c r="V2" s="82"/>
      <c r="W2" s="71">
        <v>0</v>
      </c>
    </row>
    <row r="3" spans="1:23" x14ac:dyDescent="0.25">
      <c r="A3" s="59"/>
      <c r="K3" s="58"/>
      <c r="M3" s="59"/>
      <c r="W3" s="58"/>
    </row>
    <row r="4" spans="1:23" x14ac:dyDescent="0.25">
      <c r="A4" s="59"/>
      <c r="C4" s="73" t="s">
        <v>285</v>
      </c>
      <c r="D4" s="75"/>
      <c r="K4" s="58"/>
      <c r="M4" s="59"/>
      <c r="O4" s="73" t="s">
        <v>295</v>
      </c>
      <c r="P4" s="75"/>
      <c r="W4" s="58"/>
    </row>
    <row r="5" spans="1:23" x14ac:dyDescent="0.25">
      <c r="A5" s="59"/>
      <c r="B5" s="27"/>
      <c r="K5" s="58"/>
      <c r="M5" s="59"/>
      <c r="N5" s="27"/>
      <c r="W5" s="58"/>
    </row>
    <row r="6" spans="1:23" x14ac:dyDescent="0.25">
      <c r="A6" s="59"/>
      <c r="J6" s="11"/>
      <c r="K6" s="58"/>
      <c r="M6" s="59"/>
      <c r="V6" s="11"/>
      <c r="W6" s="58"/>
    </row>
    <row r="7" spans="1:23" x14ac:dyDescent="0.25">
      <c r="A7" s="59"/>
      <c r="I7" s="11" t="s">
        <v>282</v>
      </c>
      <c r="K7" s="58"/>
      <c r="M7" s="59"/>
      <c r="U7" s="11" t="s">
        <v>296</v>
      </c>
      <c r="W7" s="58"/>
    </row>
    <row r="8" spans="1:23" x14ac:dyDescent="0.25">
      <c r="A8" s="59"/>
      <c r="B8" s="18" t="s">
        <v>280</v>
      </c>
      <c r="E8" s="27" t="s">
        <v>283</v>
      </c>
      <c r="J8" s="18"/>
      <c r="K8" s="58"/>
      <c r="M8" s="59"/>
      <c r="N8" s="18"/>
      <c r="Q8" s="27"/>
      <c r="V8" s="18"/>
      <c r="W8" s="58"/>
    </row>
    <row r="9" spans="1:23" x14ac:dyDescent="0.25">
      <c r="A9" s="59"/>
      <c r="J9" t="s">
        <v>281</v>
      </c>
      <c r="K9" s="58"/>
      <c r="M9" s="59"/>
      <c r="Q9" s="27"/>
      <c r="V9" t="s">
        <v>297</v>
      </c>
      <c r="W9" s="58"/>
    </row>
    <row r="10" spans="1:23" x14ac:dyDescent="0.25">
      <c r="A10" s="59"/>
      <c r="K10" s="58"/>
      <c r="M10" s="59"/>
      <c r="N10" s="18" t="s">
        <v>298</v>
      </c>
      <c r="Q10" s="27" t="s">
        <v>299</v>
      </c>
      <c r="W10" s="58"/>
    </row>
    <row r="11" spans="1:23" x14ac:dyDescent="0.25">
      <c r="A11" s="59"/>
      <c r="K11" s="58"/>
      <c r="M11" s="59"/>
      <c r="W11" s="58"/>
    </row>
    <row r="12" spans="1:23" x14ac:dyDescent="0.25">
      <c r="A12" s="59"/>
      <c r="K12" s="58"/>
      <c r="M12" s="59"/>
      <c r="W12" s="58"/>
    </row>
    <row r="13" spans="1:23" x14ac:dyDescent="0.25">
      <c r="A13" s="60"/>
      <c r="B13" s="61"/>
      <c r="C13" s="72" t="s">
        <v>284</v>
      </c>
      <c r="D13" s="61"/>
      <c r="E13" s="61"/>
      <c r="F13" s="61"/>
      <c r="G13" s="61"/>
      <c r="H13" s="61"/>
      <c r="I13" s="61"/>
      <c r="J13" s="61"/>
      <c r="K13" s="62"/>
      <c r="M13" s="60"/>
      <c r="N13" s="61"/>
      <c r="O13" s="72" t="s">
        <v>300</v>
      </c>
      <c r="P13" s="61"/>
      <c r="Q13" s="61"/>
      <c r="R13" s="61"/>
      <c r="S13" s="61"/>
      <c r="T13" s="61"/>
      <c r="U13" s="61"/>
      <c r="V13" s="61"/>
      <c r="W13" s="62"/>
    </row>
    <row r="15" spans="1:23" x14ac:dyDescent="0.25">
      <c r="A15" s="63" t="s">
        <v>45</v>
      </c>
      <c r="B15" s="81" t="s">
        <v>46</v>
      </c>
      <c r="C15" s="79" t="s">
        <v>115</v>
      </c>
      <c r="D15" s="64" t="s">
        <v>117</v>
      </c>
      <c r="E15" s="81" t="s">
        <v>140</v>
      </c>
      <c r="F15" s="64" t="s">
        <v>114</v>
      </c>
      <c r="G15" s="77" t="s">
        <v>277</v>
      </c>
      <c r="H15" s="64" t="s">
        <v>303</v>
      </c>
      <c r="I15" s="64" t="s">
        <v>302</v>
      </c>
      <c r="J15" s="81" t="s">
        <v>278</v>
      </c>
      <c r="K15" s="70" t="s">
        <v>148</v>
      </c>
    </row>
    <row r="16" spans="1:23" x14ac:dyDescent="0.25">
      <c r="A16" s="65">
        <v>0.7</v>
      </c>
      <c r="B16" s="82">
        <v>85</v>
      </c>
      <c r="C16" s="80">
        <v>0</v>
      </c>
      <c r="D16" s="66">
        <v>0</v>
      </c>
      <c r="E16" s="82">
        <v>0</v>
      </c>
      <c r="F16" s="66"/>
      <c r="G16" s="78" t="s">
        <v>226</v>
      </c>
      <c r="H16" s="66"/>
      <c r="I16" s="66"/>
      <c r="J16" s="82"/>
      <c r="K16" s="71">
        <v>0</v>
      </c>
    </row>
    <row r="17" spans="1:11" x14ac:dyDescent="0.25">
      <c r="A17" s="59"/>
      <c r="K17" s="58"/>
    </row>
    <row r="18" spans="1:11" x14ac:dyDescent="0.25">
      <c r="A18" s="59"/>
      <c r="C18" s="74"/>
      <c r="D18" s="75"/>
      <c r="K18" s="58"/>
    </row>
    <row r="19" spans="1:11" x14ac:dyDescent="0.25">
      <c r="A19" s="59"/>
      <c r="B19" s="27"/>
      <c r="E19" t="s">
        <v>280</v>
      </c>
      <c r="K19" s="58"/>
    </row>
    <row r="20" spans="1:11" x14ac:dyDescent="0.25">
      <c r="A20" s="59"/>
      <c r="J20" s="11"/>
      <c r="K20" s="58"/>
    </row>
    <row r="21" spans="1:11" x14ac:dyDescent="0.25">
      <c r="A21" s="59"/>
      <c r="H21" s="18"/>
      <c r="I21" s="11"/>
      <c r="K21" s="90" t="s">
        <v>323</v>
      </c>
    </row>
    <row r="22" spans="1:11" x14ac:dyDescent="0.25">
      <c r="A22" s="59" t="s">
        <v>324</v>
      </c>
      <c r="J22" s="18"/>
      <c r="K22" s="58"/>
    </row>
    <row r="23" spans="1:11" x14ac:dyDescent="0.25">
      <c r="A23" s="59"/>
      <c r="F23" t="s">
        <v>325</v>
      </c>
      <c r="J23" t="s">
        <v>322</v>
      </c>
      <c r="K23" s="58"/>
    </row>
    <row r="24" spans="1:11" x14ac:dyDescent="0.25">
      <c r="A24" s="59"/>
      <c r="K24" s="58"/>
    </row>
    <row r="25" spans="1:11" x14ac:dyDescent="0.25">
      <c r="A25" s="59"/>
      <c r="E25" t="s">
        <v>281</v>
      </c>
      <c r="K25" s="58"/>
    </row>
    <row r="26" spans="1:11" x14ac:dyDescent="0.25">
      <c r="A26" s="59"/>
      <c r="K26" s="58"/>
    </row>
    <row r="27" spans="1:11" x14ac:dyDescent="0.25">
      <c r="A27" s="60"/>
      <c r="B27" s="61"/>
      <c r="C27" s="76"/>
      <c r="D27" s="61"/>
      <c r="E27" s="61"/>
      <c r="F27" s="61"/>
      <c r="G27" s="61"/>
      <c r="H27" s="61"/>
      <c r="I27" s="61"/>
      <c r="J27" s="61"/>
      <c r="K27" s="62"/>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6"/>
  <sheetViews>
    <sheetView workbookViewId="0"/>
  </sheetViews>
  <sheetFormatPr baseColWidth="10" defaultColWidth="11.5703125" defaultRowHeight="15" x14ac:dyDescent="0.25"/>
  <cols>
    <col min="1" max="2" width="44.5703125" customWidth="1"/>
    <col min="3" max="3" width="51.28515625" bestFit="1" customWidth="1"/>
  </cols>
  <sheetData>
    <row r="1" spans="1:3" x14ac:dyDescent="0.25">
      <c r="A1" s="41" t="s">
        <v>236</v>
      </c>
      <c r="B1" s="41" t="s">
        <v>237</v>
      </c>
      <c r="C1" s="41" t="s">
        <v>238</v>
      </c>
    </row>
    <row r="2" spans="1:3" ht="18" x14ac:dyDescent="0.25">
      <c r="A2" s="13" t="s">
        <v>245</v>
      </c>
      <c r="B2" s="31" t="s">
        <v>244</v>
      </c>
      <c r="C2" s="31" t="s">
        <v>243</v>
      </c>
    </row>
    <row r="3" spans="1:3" x14ac:dyDescent="0.25">
      <c r="A3" s="13" t="s">
        <v>231</v>
      </c>
      <c r="B3" s="13" t="s">
        <v>239</v>
      </c>
      <c r="C3" s="13" t="s">
        <v>229</v>
      </c>
    </row>
    <row r="4" spans="1:3" x14ac:dyDescent="0.25">
      <c r="A4" s="13" t="s">
        <v>230</v>
      </c>
      <c r="B4" s="13"/>
      <c r="C4" s="13" t="s">
        <v>232</v>
      </c>
    </row>
    <row r="5" spans="1:3" x14ac:dyDescent="0.25">
      <c r="A5" s="13" t="s">
        <v>233</v>
      </c>
      <c r="B5" s="13" t="s">
        <v>235</v>
      </c>
      <c r="C5" s="13" t="s">
        <v>234</v>
      </c>
    </row>
    <row r="6" spans="1:3" x14ac:dyDescent="0.25">
      <c r="A6" s="13" t="s">
        <v>240</v>
      </c>
      <c r="B6" s="13" t="s">
        <v>241</v>
      </c>
      <c r="C6" s="13" t="s">
        <v>242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1"/>
  <sheetViews>
    <sheetView showGridLines="0" zoomScaleNormal="100" workbookViewId="0"/>
  </sheetViews>
  <sheetFormatPr baseColWidth="10" defaultColWidth="11.5703125" defaultRowHeight="15" x14ac:dyDescent="0.25"/>
  <cols>
    <col min="12" max="12" width="19.7109375" customWidth="1"/>
  </cols>
  <sheetData>
    <row r="3" spans="1:12" x14ac:dyDescent="0.25">
      <c r="K3" s="18"/>
    </row>
    <row r="4" spans="1:12" x14ac:dyDescent="0.25">
      <c r="K4" s="18"/>
    </row>
    <row r="5" spans="1:12" x14ac:dyDescent="0.25">
      <c r="K5" s="18"/>
    </row>
    <row r="6" spans="1:12" x14ac:dyDescent="0.25">
      <c r="L6" s="7"/>
    </row>
    <row r="7" spans="1:12" x14ac:dyDescent="0.25">
      <c r="L7" s="8"/>
    </row>
    <row r="8" spans="1:12" x14ac:dyDescent="0.25">
      <c r="L8" s="9"/>
    </row>
    <row r="13" spans="1:12" x14ac:dyDescent="0.25">
      <c r="A13" s="13" t="s">
        <v>5</v>
      </c>
      <c r="B13" s="13">
        <v>1</v>
      </c>
    </row>
    <row r="14" spans="1:12" x14ac:dyDescent="0.25">
      <c r="A14" s="13" t="s">
        <v>22</v>
      </c>
      <c r="B14" s="14">
        <v>0.9</v>
      </c>
      <c r="I14" s="6"/>
    </row>
    <row r="15" spans="1:12" x14ac:dyDescent="0.25">
      <c r="A15" s="13" t="s">
        <v>21</v>
      </c>
      <c r="B15" s="13">
        <f>2*B13*B14</f>
        <v>1.8</v>
      </c>
      <c r="I15" s="6"/>
    </row>
    <row r="16" spans="1:12" x14ac:dyDescent="0.25">
      <c r="A16" s="13" t="s">
        <v>23</v>
      </c>
      <c r="B16" s="13">
        <f>2*ACOS(1-B15/B13)</f>
        <v>4.9961830895930177</v>
      </c>
      <c r="I16" s="6"/>
    </row>
    <row r="17" spans="1:9" x14ac:dyDescent="0.25">
      <c r="A17" s="13" t="s">
        <v>24</v>
      </c>
      <c r="B17" s="13">
        <f>B13*B13*(B16-SIN(B16))/2</f>
        <v>2.9780915447965088</v>
      </c>
      <c r="I17" s="6"/>
    </row>
    <row r="18" spans="1:9" x14ac:dyDescent="0.25">
      <c r="A18" s="13" t="s">
        <v>25</v>
      </c>
      <c r="B18" s="15">
        <f>B17/(PI()*B13*B13)</f>
        <v>0.94795598066908615</v>
      </c>
      <c r="I18" s="6"/>
    </row>
    <row r="19" spans="1:9" x14ac:dyDescent="0.25">
      <c r="I19" s="6"/>
    </row>
    <row r="20" spans="1:9" x14ac:dyDescent="0.25">
      <c r="I20" s="6"/>
    </row>
    <row r="21" spans="1:9" x14ac:dyDescent="0.25">
      <c r="I21" s="6"/>
    </row>
    <row r="22" spans="1:9" x14ac:dyDescent="0.25">
      <c r="A22" s="16" t="s">
        <v>30</v>
      </c>
      <c r="I22" s="6"/>
    </row>
    <row r="23" spans="1:9" x14ac:dyDescent="0.25">
      <c r="I23" s="6"/>
    </row>
    <row r="24" spans="1:9" x14ac:dyDescent="0.25">
      <c r="I24" s="6"/>
    </row>
    <row r="25" spans="1:9" x14ac:dyDescent="0.25">
      <c r="I25" s="6"/>
    </row>
    <row r="26" spans="1:9" x14ac:dyDescent="0.25">
      <c r="I26" s="6"/>
    </row>
    <row r="27" spans="1:9" x14ac:dyDescent="0.25">
      <c r="I27" s="6"/>
    </row>
    <row r="28" spans="1:9" x14ac:dyDescent="0.25">
      <c r="I28" s="6"/>
    </row>
    <row r="29" spans="1:9" x14ac:dyDescent="0.25">
      <c r="I29" s="6"/>
    </row>
    <row r="30" spans="1:9" x14ac:dyDescent="0.25">
      <c r="I30" s="6"/>
    </row>
    <row r="31" spans="1:9" x14ac:dyDescent="0.25">
      <c r="I31" s="6"/>
    </row>
    <row r="32" spans="1:9" x14ac:dyDescent="0.25">
      <c r="I32" s="6"/>
    </row>
    <row r="33" spans="1:9" x14ac:dyDescent="0.25">
      <c r="I33" s="6"/>
    </row>
    <row r="34" spans="1:9" x14ac:dyDescent="0.25">
      <c r="A34" s="16" t="s">
        <v>31</v>
      </c>
      <c r="I34" s="6"/>
    </row>
    <row r="35" spans="1:9" x14ac:dyDescent="0.25">
      <c r="I35" s="6"/>
    </row>
    <row r="36" spans="1:9" x14ac:dyDescent="0.25">
      <c r="I36" s="6"/>
    </row>
    <row r="37" spans="1:9" x14ac:dyDescent="0.25">
      <c r="I37" s="6"/>
    </row>
    <row r="38" spans="1:9" x14ac:dyDescent="0.25">
      <c r="I38" s="6"/>
    </row>
    <row r="39" spans="1:9" x14ac:dyDescent="0.25">
      <c r="I39" s="6"/>
    </row>
    <row r="40" spans="1:9" x14ac:dyDescent="0.25">
      <c r="I40" s="6"/>
    </row>
    <row r="45" spans="1:9" ht="18" x14ac:dyDescent="0.35">
      <c r="G45" s="26" t="s">
        <v>93</v>
      </c>
      <c r="H45" s="23" t="s">
        <v>90</v>
      </c>
    </row>
    <row r="46" spans="1:9" ht="18" x14ac:dyDescent="0.35">
      <c r="G46" s="26" t="s">
        <v>94</v>
      </c>
      <c r="H46" s="23" t="s">
        <v>89</v>
      </c>
    </row>
    <row r="47" spans="1:9" x14ac:dyDescent="0.25">
      <c r="G47" s="26" t="s">
        <v>92</v>
      </c>
      <c r="H47" s="23" t="s">
        <v>91</v>
      </c>
    </row>
    <row r="49" spans="15:15" x14ac:dyDescent="0.25">
      <c r="O49" s="18"/>
    </row>
    <row r="50" spans="15:15" x14ac:dyDescent="0.25">
      <c r="O50" s="20"/>
    </row>
    <row r="51" spans="15:15" x14ac:dyDescent="0.25">
      <c r="O51" s="19"/>
    </row>
  </sheetData>
  <hyperlinks>
    <hyperlink ref="A22" r:id="rId1" xr:uid="{00000000-0004-0000-0100-000000000000}"/>
    <hyperlink ref="A34" r:id="rId2" location="Schnittpunkte_zweier_Kreise" xr:uid="{00000000-0004-0000-0100-000001000000}"/>
  </hyperlinks>
  <pageMargins left="0.7" right="0.7" top="0.78740157499999996" bottom="0.78740157499999996"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heetViews>
  <sheetFormatPr baseColWidth="10" defaultColWidth="11.5703125" defaultRowHeight="15" x14ac:dyDescent="0.25"/>
  <sheetData>
    <row r="1" spans="1:1" ht="15.75" x14ac:dyDescent="0.25">
      <c r="A1" s="29" t="s">
        <v>102</v>
      </c>
    </row>
    <row r="2" spans="1:1" x14ac:dyDescent="0.25">
      <c r="A2" s="17" t="s">
        <v>32</v>
      </c>
    </row>
    <row r="34" spans="1:1" x14ac:dyDescent="0.25">
      <c r="A34" s="17" t="s">
        <v>82</v>
      </c>
    </row>
  </sheetData>
  <hyperlinks>
    <hyperlink ref="A2" r:id="rId1" location="Mitte-Rand-Verdunkelung" xr:uid="{00000000-0004-0000-0200-000000000000}"/>
    <hyperlink ref="A34" r:id="rId2" xr:uid="{00000000-0004-0000-0200-000001000000}"/>
  </hyperlinks>
  <pageMargins left="0.7" right="0.7" top="0.78740157499999996" bottom="0.78740157499999996"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4"/>
  <sheetViews>
    <sheetView workbookViewId="0">
      <selection activeCell="A4" sqref="A4"/>
    </sheetView>
  </sheetViews>
  <sheetFormatPr baseColWidth="10" defaultColWidth="11.5703125" defaultRowHeight="15" x14ac:dyDescent="0.25"/>
  <cols>
    <col min="1" max="1" width="14.7109375" bestFit="1" customWidth="1"/>
  </cols>
  <sheetData>
    <row r="2" spans="1:4" x14ac:dyDescent="0.25">
      <c r="A2" t="s">
        <v>29</v>
      </c>
      <c r="B2" s="11" t="s">
        <v>26</v>
      </c>
      <c r="C2" s="11" t="s">
        <v>27</v>
      </c>
      <c r="D2" s="11" t="s">
        <v>28</v>
      </c>
    </row>
    <row r="3" spans="1:4" x14ac:dyDescent="0.25">
      <c r="A3">
        <v>0</v>
      </c>
      <c r="B3" s="12">
        <v>88820</v>
      </c>
      <c r="C3">
        <v>0</v>
      </c>
      <c r="D3">
        <f>SQRT(B3^2+C3^2)</f>
        <v>88820</v>
      </c>
    </row>
    <row r="4" spans="1:4" x14ac:dyDescent="0.25">
      <c r="A4" s="12">
        <v>16.600000000000001</v>
      </c>
      <c r="B4" s="10">
        <f>COS(A4/180*PI())*D3</f>
        <v>85118.211063993134</v>
      </c>
      <c r="C4" s="10">
        <f>SIN(A4/180*PI())*D3</f>
        <v>25374.840792909752</v>
      </c>
      <c r="D4" s="10">
        <f>SQRT(B4^2+C4^2)</f>
        <v>88820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
  <sheetViews>
    <sheetView workbookViewId="0">
      <selection activeCell="A18" sqref="A18"/>
    </sheetView>
  </sheetViews>
  <sheetFormatPr baseColWidth="10" defaultColWidth="11.42578125" defaultRowHeight="15" x14ac:dyDescent="0.25"/>
  <cols>
    <col min="1" max="1" width="11.42578125" style="36" customWidth="1"/>
    <col min="2" max="2" width="11.42578125" style="36"/>
    <col min="3" max="3" width="31.85546875" style="36" bestFit="1" customWidth="1"/>
    <col min="4" max="4" width="46.28515625" style="36" bestFit="1" customWidth="1"/>
    <col min="5" max="16384" width="11.42578125" style="36"/>
  </cols>
  <sheetData>
    <row r="1" spans="1:4" x14ac:dyDescent="0.25">
      <c r="A1" s="42"/>
      <c r="B1" s="48" t="s">
        <v>104</v>
      </c>
      <c r="C1" s="48"/>
      <c r="D1" s="49"/>
    </row>
    <row r="2" spans="1:4" x14ac:dyDescent="0.25">
      <c r="A2" s="43" t="s">
        <v>47</v>
      </c>
      <c r="B2" s="36" t="s">
        <v>169</v>
      </c>
      <c r="C2" s="25" t="s">
        <v>246</v>
      </c>
      <c r="D2" s="44" t="str">
        <f t="shared" ref="D2:D7" si="0">A2&amp;" = "&amp;B2&amp;"  # "&amp;C2</f>
        <v>a = 0.38709893  # [au] semi-major axis</v>
      </c>
    </row>
    <row r="3" spans="1:4" x14ac:dyDescent="0.25">
      <c r="A3" s="43" t="s">
        <v>45</v>
      </c>
      <c r="B3" s="36" t="s">
        <v>170</v>
      </c>
      <c r="C3" s="25" t="s">
        <v>247</v>
      </c>
      <c r="D3" s="44" t="str">
        <f t="shared" si="0"/>
        <v>e = 0.20563069  # [1] eccentricity</v>
      </c>
    </row>
    <row r="4" spans="1:4" x14ac:dyDescent="0.25">
      <c r="A4" s="43" t="s">
        <v>46</v>
      </c>
      <c r="B4" s="36" t="s">
        <v>182</v>
      </c>
      <c r="C4" s="25" t="s">
        <v>248</v>
      </c>
      <c r="D4" s="44" t="str">
        <f t="shared" si="0"/>
        <v>i = 7.00487  # [deg] inclination</v>
      </c>
    </row>
    <row r="5" spans="1:4" x14ac:dyDescent="0.25">
      <c r="A5" s="43" t="s">
        <v>115</v>
      </c>
      <c r="B5" s="36" t="s">
        <v>183</v>
      </c>
      <c r="C5" s="25" t="s">
        <v>249</v>
      </c>
      <c r="D5" s="44" t="str">
        <f t="shared" si="0"/>
        <v>Ω = 48.33167  # [deg] longitude of ascending node</v>
      </c>
    </row>
    <row r="6" spans="1:4" x14ac:dyDescent="0.25">
      <c r="A6" s="43" t="s">
        <v>140</v>
      </c>
      <c r="B6" s="36" t="s">
        <v>184</v>
      </c>
      <c r="C6" s="25" t="s">
        <v>250</v>
      </c>
      <c r="D6" s="44" t="str">
        <f t="shared" si="0"/>
        <v>ϖ = 77.45645  # [deg] longitude of periapsis</v>
      </c>
    </row>
    <row r="7" spans="1:4" ht="15.75" thickBot="1" x14ac:dyDescent="0.3">
      <c r="A7" s="45" t="s">
        <v>114</v>
      </c>
      <c r="B7" s="46" t="s">
        <v>185</v>
      </c>
      <c r="C7" s="50" t="s">
        <v>251</v>
      </c>
      <c r="D7" s="47" t="str">
        <f t="shared" si="0"/>
        <v>L = 252.25084  # [deg] mean longitude</v>
      </c>
    </row>
    <row r="8" spans="1:4" x14ac:dyDescent="0.25">
      <c r="A8" s="42"/>
      <c r="B8" s="48" t="s">
        <v>105</v>
      </c>
      <c r="C8" s="48"/>
      <c r="D8" s="49"/>
    </row>
    <row r="9" spans="1:4" x14ac:dyDescent="0.25">
      <c r="A9" s="43" t="s">
        <v>47</v>
      </c>
      <c r="B9" s="36" t="s">
        <v>171</v>
      </c>
      <c r="C9" s="25" t="s">
        <v>246</v>
      </c>
      <c r="D9" s="44" t="str">
        <f t="shared" ref="D9:D14" si="1">A9&amp;" = "&amp;B9&amp;"  # "&amp;C9</f>
        <v>a = 0.72333199  # [au] semi-major axis</v>
      </c>
    </row>
    <row r="10" spans="1:4" x14ac:dyDescent="0.25">
      <c r="A10" s="43" t="s">
        <v>45</v>
      </c>
      <c r="B10" s="36" t="s">
        <v>172</v>
      </c>
      <c r="C10" s="25" t="s">
        <v>247</v>
      </c>
      <c r="D10" s="44" t="str">
        <f t="shared" si="1"/>
        <v>e = 0.00677323  # [1] eccentricity</v>
      </c>
    </row>
    <row r="11" spans="1:4" x14ac:dyDescent="0.25">
      <c r="A11" s="43" t="s">
        <v>46</v>
      </c>
      <c r="B11" s="36" t="s">
        <v>186</v>
      </c>
      <c r="C11" s="25" t="s">
        <v>248</v>
      </c>
      <c r="D11" s="44" t="str">
        <f t="shared" si="1"/>
        <v>i = 3.39471  # [deg] inclination</v>
      </c>
    </row>
    <row r="12" spans="1:4" x14ac:dyDescent="0.25">
      <c r="A12" s="43" t="s">
        <v>115</v>
      </c>
      <c r="B12" s="36" t="s">
        <v>187</v>
      </c>
      <c r="C12" s="25" t="s">
        <v>249</v>
      </c>
      <c r="D12" s="44" t="str">
        <f t="shared" si="1"/>
        <v>Ω = 76.68069  # [deg] longitude of ascending node</v>
      </c>
    </row>
    <row r="13" spans="1:4" x14ac:dyDescent="0.25">
      <c r="A13" s="43" t="s">
        <v>140</v>
      </c>
      <c r="B13" s="36" t="s">
        <v>188</v>
      </c>
      <c r="C13" s="25" t="s">
        <v>250</v>
      </c>
      <c r="D13" s="44" t="str">
        <f t="shared" si="1"/>
        <v>ϖ = 131.53298  # [deg] longitude of periapsis</v>
      </c>
    </row>
    <row r="14" spans="1:4" ht="15.75" thickBot="1" x14ac:dyDescent="0.3">
      <c r="A14" s="45" t="s">
        <v>114</v>
      </c>
      <c r="B14" s="46" t="s">
        <v>189</v>
      </c>
      <c r="C14" s="50" t="s">
        <v>251</v>
      </c>
      <c r="D14" s="47" t="str">
        <f t="shared" si="1"/>
        <v>L = 181.97973  # [deg] mean longitude</v>
      </c>
    </row>
    <row r="15" spans="1:4" x14ac:dyDescent="0.25">
      <c r="A15" s="42"/>
      <c r="B15" s="48" t="s">
        <v>106</v>
      </c>
      <c r="C15" s="48"/>
      <c r="D15" s="49"/>
    </row>
    <row r="16" spans="1:4" x14ac:dyDescent="0.25">
      <c r="A16" s="43" t="s">
        <v>47</v>
      </c>
      <c r="B16" s="36" t="s">
        <v>190</v>
      </c>
      <c r="C16" s="25" t="s">
        <v>246</v>
      </c>
      <c r="D16" s="44" t="str">
        <f t="shared" ref="D16:D21" si="2">A16&amp;" = "&amp;B16&amp;"  # "&amp;C16</f>
        <v>a = 1.00000011  # [au] semi-major axis</v>
      </c>
    </row>
    <row r="17" spans="1:4" x14ac:dyDescent="0.25">
      <c r="A17" s="43" t="s">
        <v>45</v>
      </c>
      <c r="B17" s="36" t="s">
        <v>173</v>
      </c>
      <c r="C17" s="25" t="s">
        <v>247</v>
      </c>
      <c r="D17" s="44" t="str">
        <f t="shared" si="2"/>
        <v>e = 0.01671022  # [1] eccentricity</v>
      </c>
    </row>
    <row r="18" spans="1:4" x14ac:dyDescent="0.25">
      <c r="A18" s="43" t="s">
        <v>46</v>
      </c>
      <c r="B18" s="36" t="s">
        <v>174</v>
      </c>
      <c r="C18" s="25" t="s">
        <v>248</v>
      </c>
      <c r="D18" s="44" t="str">
        <f t="shared" si="2"/>
        <v>i = 0.00005  # [deg] inclination</v>
      </c>
    </row>
    <row r="19" spans="1:4" x14ac:dyDescent="0.25">
      <c r="A19" s="43" t="s">
        <v>115</v>
      </c>
      <c r="B19" s="36" t="s">
        <v>191</v>
      </c>
      <c r="C19" s="25" t="s">
        <v>249</v>
      </c>
      <c r="D19" s="44" t="str">
        <f t="shared" si="2"/>
        <v>Ω = -11.26064  # [deg] longitude of ascending node</v>
      </c>
    </row>
    <row r="20" spans="1:4" x14ac:dyDescent="0.25">
      <c r="A20" s="43" t="s">
        <v>140</v>
      </c>
      <c r="B20" s="36" t="s">
        <v>192</v>
      </c>
      <c r="C20" s="25" t="s">
        <v>250</v>
      </c>
      <c r="D20" s="44" t="str">
        <f t="shared" si="2"/>
        <v>ϖ = 102.94719  # [deg] longitude of periapsis</v>
      </c>
    </row>
    <row r="21" spans="1:4" ht="15.75" thickBot="1" x14ac:dyDescent="0.3">
      <c r="A21" s="45" t="s">
        <v>114</v>
      </c>
      <c r="B21" s="46" t="s">
        <v>193</v>
      </c>
      <c r="C21" s="50" t="s">
        <v>251</v>
      </c>
      <c r="D21" s="47" t="str">
        <f t="shared" si="2"/>
        <v>L = 100.46435  # [deg] mean longitude</v>
      </c>
    </row>
    <row r="22" spans="1:4" x14ac:dyDescent="0.25">
      <c r="A22" s="42"/>
      <c r="B22" s="48" t="s">
        <v>107</v>
      </c>
      <c r="C22" s="48"/>
      <c r="D22" s="49"/>
    </row>
    <row r="23" spans="1:4" x14ac:dyDescent="0.25">
      <c r="A23" s="43" t="s">
        <v>47</v>
      </c>
      <c r="B23" s="36" t="s">
        <v>194</v>
      </c>
      <c r="C23" s="25" t="s">
        <v>246</v>
      </c>
      <c r="D23" s="44" t="str">
        <f t="shared" ref="D23:D28" si="3">A23&amp;" = "&amp;B23&amp;"  # "&amp;C23</f>
        <v>a = 1.52366231  # [au] semi-major axis</v>
      </c>
    </row>
    <row r="24" spans="1:4" x14ac:dyDescent="0.25">
      <c r="A24" s="43" t="s">
        <v>45</v>
      </c>
      <c r="B24" s="36" t="s">
        <v>175</v>
      </c>
      <c r="C24" s="25" t="s">
        <v>247</v>
      </c>
      <c r="D24" s="44" t="str">
        <f t="shared" si="3"/>
        <v>e = 0.09341233  # [1] eccentricity</v>
      </c>
    </row>
    <row r="25" spans="1:4" x14ac:dyDescent="0.25">
      <c r="A25" s="43" t="s">
        <v>46</v>
      </c>
      <c r="B25" s="36" t="s">
        <v>195</v>
      </c>
      <c r="C25" s="25" t="s">
        <v>248</v>
      </c>
      <c r="D25" s="44" t="str">
        <f t="shared" si="3"/>
        <v>i = 1.85061  # [deg] inclination</v>
      </c>
    </row>
    <row r="26" spans="1:4" x14ac:dyDescent="0.25">
      <c r="A26" s="43" t="s">
        <v>115</v>
      </c>
      <c r="B26" s="36" t="s">
        <v>196</v>
      </c>
      <c r="C26" s="25" t="s">
        <v>249</v>
      </c>
      <c r="D26" s="44" t="str">
        <f t="shared" si="3"/>
        <v>Ω = 49.57854  # [deg] longitude of ascending node</v>
      </c>
    </row>
    <row r="27" spans="1:4" x14ac:dyDescent="0.25">
      <c r="A27" s="43" t="s">
        <v>140</v>
      </c>
      <c r="B27" s="36" t="s">
        <v>197</v>
      </c>
      <c r="C27" s="25" t="s">
        <v>250</v>
      </c>
      <c r="D27" s="44" t="str">
        <f t="shared" si="3"/>
        <v>ϖ = 336.04084  # [deg] longitude of periapsis</v>
      </c>
    </row>
    <row r="28" spans="1:4" ht="15.75" thickBot="1" x14ac:dyDescent="0.3">
      <c r="A28" s="45" t="s">
        <v>114</v>
      </c>
      <c r="B28" s="46" t="s">
        <v>198</v>
      </c>
      <c r="C28" s="50" t="s">
        <v>251</v>
      </c>
      <c r="D28" s="47" t="str">
        <f t="shared" si="3"/>
        <v>L = 355.45332  # [deg] mean longitude</v>
      </c>
    </row>
    <row r="29" spans="1:4" x14ac:dyDescent="0.25">
      <c r="A29" s="42"/>
      <c r="B29" s="48" t="s">
        <v>108</v>
      </c>
      <c r="C29" s="48"/>
      <c r="D29" s="49"/>
    </row>
    <row r="30" spans="1:4" x14ac:dyDescent="0.25">
      <c r="A30" s="43" t="s">
        <v>47</v>
      </c>
      <c r="B30" s="36" t="s">
        <v>199</v>
      </c>
      <c r="C30" s="25" t="s">
        <v>246</v>
      </c>
      <c r="D30" s="44" t="str">
        <f t="shared" ref="D30:D35" si="4">A30&amp;" = "&amp;B30&amp;"  # "&amp;C30</f>
        <v>a = 5.20336301  # [au] semi-major axis</v>
      </c>
    </row>
    <row r="31" spans="1:4" x14ac:dyDescent="0.25">
      <c r="A31" s="43" t="s">
        <v>45</v>
      </c>
      <c r="B31" s="36" t="s">
        <v>176</v>
      </c>
      <c r="C31" s="25" t="s">
        <v>247</v>
      </c>
      <c r="D31" s="44" t="str">
        <f t="shared" si="4"/>
        <v>e = 0.04839266  # [1] eccentricity</v>
      </c>
    </row>
    <row r="32" spans="1:4" x14ac:dyDescent="0.25">
      <c r="A32" s="43" t="s">
        <v>46</v>
      </c>
      <c r="B32" s="36" t="s">
        <v>200</v>
      </c>
      <c r="C32" s="25" t="s">
        <v>248</v>
      </c>
      <c r="D32" s="44" t="str">
        <f t="shared" si="4"/>
        <v>i = 1.30530  # [deg] inclination</v>
      </c>
    </row>
    <row r="33" spans="1:4" x14ac:dyDescent="0.25">
      <c r="A33" s="43" t="s">
        <v>115</v>
      </c>
      <c r="B33" s="36" t="s">
        <v>201</v>
      </c>
      <c r="C33" s="25" t="s">
        <v>249</v>
      </c>
      <c r="D33" s="44" t="str">
        <f t="shared" si="4"/>
        <v>Ω = 100.55615  # [deg] longitude of ascending node</v>
      </c>
    </row>
    <row r="34" spans="1:4" x14ac:dyDescent="0.25">
      <c r="A34" s="43" t="s">
        <v>140</v>
      </c>
      <c r="B34" s="36" t="s">
        <v>202</v>
      </c>
      <c r="C34" s="25" t="s">
        <v>250</v>
      </c>
      <c r="D34" s="44" t="str">
        <f t="shared" si="4"/>
        <v>ϖ = 14.75385  # [deg] longitude of periapsis</v>
      </c>
    </row>
    <row r="35" spans="1:4" ht="15.75" thickBot="1" x14ac:dyDescent="0.3">
      <c r="A35" s="45" t="s">
        <v>114</v>
      </c>
      <c r="B35" s="46" t="s">
        <v>203</v>
      </c>
      <c r="C35" s="50" t="s">
        <v>251</v>
      </c>
      <c r="D35" s="47" t="str">
        <f t="shared" si="4"/>
        <v>L = 34.40438  # [deg] mean longitude</v>
      </c>
    </row>
    <row r="36" spans="1:4" x14ac:dyDescent="0.25">
      <c r="A36" s="42"/>
      <c r="B36" s="48" t="s">
        <v>109</v>
      </c>
      <c r="C36" s="48"/>
      <c r="D36" s="49"/>
    </row>
    <row r="37" spans="1:4" x14ac:dyDescent="0.25">
      <c r="A37" s="43" t="s">
        <v>47</v>
      </c>
      <c r="B37" s="36" t="s">
        <v>204</v>
      </c>
      <c r="C37" s="25" t="s">
        <v>246</v>
      </c>
      <c r="D37" s="44" t="str">
        <f t="shared" ref="D37:D42" si="5">A37&amp;" = "&amp;B37&amp;"  # "&amp;C37</f>
        <v>a = 9.53707032  # [au] semi-major axis</v>
      </c>
    </row>
    <row r="38" spans="1:4" x14ac:dyDescent="0.25">
      <c r="A38" s="43" t="s">
        <v>45</v>
      </c>
      <c r="B38" s="36" t="s">
        <v>177</v>
      </c>
      <c r="C38" s="25" t="s">
        <v>247</v>
      </c>
      <c r="D38" s="44" t="str">
        <f t="shared" si="5"/>
        <v>e = 0.05415060  # [1] eccentricity</v>
      </c>
    </row>
    <row r="39" spans="1:4" x14ac:dyDescent="0.25">
      <c r="A39" s="43" t="s">
        <v>46</v>
      </c>
      <c r="B39" s="36" t="s">
        <v>205</v>
      </c>
      <c r="C39" s="25" t="s">
        <v>248</v>
      </c>
      <c r="D39" s="44" t="str">
        <f t="shared" si="5"/>
        <v>i = 2.48446  # [deg] inclination</v>
      </c>
    </row>
    <row r="40" spans="1:4" x14ac:dyDescent="0.25">
      <c r="A40" s="43" t="s">
        <v>115</v>
      </c>
      <c r="B40" s="36" t="s">
        <v>206</v>
      </c>
      <c r="C40" s="25" t="s">
        <v>249</v>
      </c>
      <c r="D40" s="44" t="str">
        <f t="shared" si="5"/>
        <v>Ω = 113.71504  # [deg] longitude of ascending node</v>
      </c>
    </row>
    <row r="41" spans="1:4" x14ac:dyDescent="0.25">
      <c r="A41" s="43" t="s">
        <v>140</v>
      </c>
      <c r="B41" s="36" t="s">
        <v>207</v>
      </c>
      <c r="C41" s="25" t="s">
        <v>250</v>
      </c>
      <c r="D41" s="44" t="str">
        <f t="shared" si="5"/>
        <v>ϖ = 92.43194  # [deg] longitude of periapsis</v>
      </c>
    </row>
    <row r="42" spans="1:4" ht="15.75" thickBot="1" x14ac:dyDescent="0.3">
      <c r="A42" s="45" t="s">
        <v>114</v>
      </c>
      <c r="B42" s="46" t="s">
        <v>208</v>
      </c>
      <c r="C42" s="50" t="s">
        <v>251</v>
      </c>
      <c r="D42" s="47" t="str">
        <f t="shared" si="5"/>
        <v>L = 49.94432  # [deg] mean longitude</v>
      </c>
    </row>
    <row r="43" spans="1:4" x14ac:dyDescent="0.25">
      <c r="A43" s="42"/>
      <c r="B43" s="48" t="s">
        <v>110</v>
      </c>
      <c r="C43" s="48"/>
      <c r="D43" s="49"/>
    </row>
    <row r="44" spans="1:4" x14ac:dyDescent="0.25">
      <c r="A44" s="43" t="s">
        <v>47</v>
      </c>
      <c r="B44" s="36" t="s">
        <v>209</v>
      </c>
      <c r="C44" s="25" t="s">
        <v>246</v>
      </c>
      <c r="D44" s="44" t="str">
        <f t="shared" ref="D44:D49" si="6">A44&amp;" = "&amp;B44&amp;"  # "&amp;C44</f>
        <v>a = 19.19126393  # [au] semi-major axis</v>
      </c>
    </row>
    <row r="45" spans="1:4" x14ac:dyDescent="0.25">
      <c r="A45" s="43" t="s">
        <v>45</v>
      </c>
      <c r="B45" s="36" t="s">
        <v>178</v>
      </c>
      <c r="C45" s="25" t="s">
        <v>247</v>
      </c>
      <c r="D45" s="44" t="str">
        <f t="shared" si="6"/>
        <v>e = 0.04716771  # [1] eccentricity</v>
      </c>
    </row>
    <row r="46" spans="1:4" x14ac:dyDescent="0.25">
      <c r="A46" s="43" t="s">
        <v>46</v>
      </c>
      <c r="B46" s="36" t="s">
        <v>179</v>
      </c>
      <c r="C46" s="25" t="s">
        <v>248</v>
      </c>
      <c r="D46" s="44" t="str">
        <f t="shared" si="6"/>
        <v>i = 0.76986  # [deg] inclination</v>
      </c>
    </row>
    <row r="47" spans="1:4" x14ac:dyDescent="0.25">
      <c r="A47" s="43" t="s">
        <v>115</v>
      </c>
      <c r="B47" s="36" t="s">
        <v>210</v>
      </c>
      <c r="C47" s="25" t="s">
        <v>249</v>
      </c>
      <c r="D47" s="44" t="str">
        <f t="shared" si="6"/>
        <v>Ω = 74.22988  # [deg] longitude of ascending node</v>
      </c>
    </row>
    <row r="48" spans="1:4" x14ac:dyDescent="0.25">
      <c r="A48" s="43" t="s">
        <v>140</v>
      </c>
      <c r="B48" s="36" t="s">
        <v>211</v>
      </c>
      <c r="C48" s="25" t="s">
        <v>250</v>
      </c>
      <c r="D48" s="44" t="str">
        <f t="shared" si="6"/>
        <v>ϖ = 170.96424  # [deg] longitude of periapsis</v>
      </c>
    </row>
    <row r="49" spans="1:4" ht="15.75" thickBot="1" x14ac:dyDescent="0.3">
      <c r="A49" s="45" t="s">
        <v>114</v>
      </c>
      <c r="B49" s="46" t="s">
        <v>212</v>
      </c>
      <c r="C49" s="50" t="s">
        <v>251</v>
      </c>
      <c r="D49" s="47" t="str">
        <f t="shared" si="6"/>
        <v>L = 313.23218  # [deg] mean longitude</v>
      </c>
    </row>
    <row r="50" spans="1:4" x14ac:dyDescent="0.25">
      <c r="A50" s="42"/>
      <c r="B50" s="48" t="s">
        <v>111</v>
      </c>
      <c r="C50" s="48"/>
      <c r="D50" s="49"/>
    </row>
    <row r="51" spans="1:4" x14ac:dyDescent="0.25">
      <c r="A51" s="43" t="s">
        <v>47</v>
      </c>
      <c r="B51" s="36" t="s">
        <v>213</v>
      </c>
      <c r="C51" s="25" t="s">
        <v>246</v>
      </c>
      <c r="D51" s="44" t="str">
        <f t="shared" ref="D51:D56" si="7">A51&amp;" = "&amp;B51&amp;"  # "&amp;C51</f>
        <v>a = 30.06896348  # [au] semi-major axis</v>
      </c>
    </row>
    <row r="52" spans="1:4" x14ac:dyDescent="0.25">
      <c r="A52" s="43" t="s">
        <v>45</v>
      </c>
      <c r="B52" s="36" t="s">
        <v>180</v>
      </c>
      <c r="C52" s="25" t="s">
        <v>247</v>
      </c>
      <c r="D52" s="44" t="str">
        <f t="shared" si="7"/>
        <v>e = 0.00858587  # [1] eccentricity</v>
      </c>
    </row>
    <row r="53" spans="1:4" x14ac:dyDescent="0.25">
      <c r="A53" s="43" t="s">
        <v>46</v>
      </c>
      <c r="B53" s="36" t="s">
        <v>214</v>
      </c>
      <c r="C53" s="25" t="s">
        <v>248</v>
      </c>
      <c r="D53" s="44" t="str">
        <f t="shared" si="7"/>
        <v>i = 1.76917  # [deg] inclination</v>
      </c>
    </row>
    <row r="54" spans="1:4" x14ac:dyDescent="0.25">
      <c r="A54" s="43" t="s">
        <v>115</v>
      </c>
      <c r="B54" s="36" t="s">
        <v>215</v>
      </c>
      <c r="C54" s="25" t="s">
        <v>249</v>
      </c>
      <c r="D54" s="44" t="str">
        <f t="shared" si="7"/>
        <v>Ω = 131.72169  # [deg] longitude of ascending node</v>
      </c>
    </row>
    <row r="55" spans="1:4" x14ac:dyDescent="0.25">
      <c r="A55" s="43" t="s">
        <v>140</v>
      </c>
      <c r="B55" s="36" t="s">
        <v>216</v>
      </c>
      <c r="C55" s="25" t="s">
        <v>250</v>
      </c>
      <c r="D55" s="44" t="str">
        <f t="shared" si="7"/>
        <v>ϖ = 44.97135  # [deg] longitude of periapsis</v>
      </c>
    </row>
    <row r="56" spans="1:4" ht="15.75" thickBot="1" x14ac:dyDescent="0.3">
      <c r="A56" s="45" t="s">
        <v>114</v>
      </c>
      <c r="B56" s="46" t="s">
        <v>217</v>
      </c>
      <c r="C56" s="50" t="s">
        <v>251</v>
      </c>
      <c r="D56" s="47" t="str">
        <f t="shared" si="7"/>
        <v>L = 304.88003  # [deg] mean longitude</v>
      </c>
    </row>
    <row r="57" spans="1:4" x14ac:dyDescent="0.25">
      <c r="A57" s="42"/>
      <c r="B57" s="48" t="s">
        <v>112</v>
      </c>
      <c r="C57" s="48"/>
      <c r="D57" s="49"/>
    </row>
    <row r="58" spans="1:4" x14ac:dyDescent="0.25">
      <c r="A58" s="43" t="s">
        <v>47</v>
      </c>
      <c r="B58" s="36" t="s">
        <v>218</v>
      </c>
      <c r="C58" s="25" t="s">
        <v>246</v>
      </c>
      <c r="D58" s="44" t="str">
        <f t="shared" ref="D58:D63" si="8">A58&amp;" = "&amp;B58&amp;"  # "&amp;C58</f>
        <v>a = 39.48168677  # [au] semi-major axis</v>
      </c>
    </row>
    <row r="59" spans="1:4" x14ac:dyDescent="0.25">
      <c r="A59" s="43" t="s">
        <v>45</v>
      </c>
      <c r="B59" s="36" t="s">
        <v>181</v>
      </c>
      <c r="C59" s="25" t="s">
        <v>247</v>
      </c>
      <c r="D59" s="44" t="str">
        <f t="shared" si="8"/>
        <v>e = 0.24880766  # [1] eccentricity</v>
      </c>
    </row>
    <row r="60" spans="1:4" x14ac:dyDescent="0.25">
      <c r="A60" s="43" t="s">
        <v>46</v>
      </c>
      <c r="B60" s="36" t="s">
        <v>219</v>
      </c>
      <c r="C60" s="25" t="s">
        <v>248</v>
      </c>
      <c r="D60" s="44" t="str">
        <f t="shared" si="8"/>
        <v>i = 17.14175  # [deg] inclination</v>
      </c>
    </row>
    <row r="61" spans="1:4" x14ac:dyDescent="0.25">
      <c r="A61" s="43" t="s">
        <v>115</v>
      </c>
      <c r="B61" s="36" t="s">
        <v>220</v>
      </c>
      <c r="C61" s="25" t="s">
        <v>249</v>
      </c>
      <c r="D61" s="44" t="str">
        <f t="shared" si="8"/>
        <v>Ω = 110.30347  # [deg] longitude of ascending node</v>
      </c>
    </row>
    <row r="62" spans="1:4" x14ac:dyDescent="0.25">
      <c r="A62" s="43" t="s">
        <v>140</v>
      </c>
      <c r="B62" s="36" t="s">
        <v>221</v>
      </c>
      <c r="C62" s="25" t="s">
        <v>250</v>
      </c>
      <c r="D62" s="44" t="str">
        <f t="shared" si="8"/>
        <v>ϖ = 224.06676  # [deg] longitude of periapsis</v>
      </c>
    </row>
    <row r="63" spans="1:4" ht="15.75" thickBot="1" x14ac:dyDescent="0.3">
      <c r="A63" s="45" t="s">
        <v>114</v>
      </c>
      <c r="B63" s="46" t="s">
        <v>222</v>
      </c>
      <c r="C63" s="50" t="s">
        <v>251</v>
      </c>
      <c r="D63" s="47" t="str">
        <f t="shared" si="8"/>
        <v>L = 238.92881  # [deg] mean longitude</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Normal="100" workbookViewId="0"/>
  </sheetViews>
  <sheetFormatPr baseColWidth="10" defaultColWidth="11.5703125" defaultRowHeight="15" x14ac:dyDescent="0.25"/>
  <cols>
    <col min="1" max="1" width="10" customWidth="1"/>
    <col min="2" max="2" width="38.5703125" bestFit="1" customWidth="1"/>
    <col min="3" max="3" width="18.7109375" style="27" bestFit="1" customWidth="1"/>
    <col min="4" max="4" width="9.7109375" customWidth="1"/>
    <col min="5" max="5" width="12" style="21" bestFit="1" customWidth="1"/>
    <col min="6" max="7" width="9" bestFit="1" customWidth="1"/>
    <col min="8" max="8" width="11" style="21" bestFit="1" customWidth="1"/>
    <col min="9" max="10" width="8" bestFit="1" customWidth="1"/>
    <col min="11" max="11" width="12" style="21" bestFit="1" customWidth="1"/>
    <col min="12" max="13" width="9" bestFit="1" customWidth="1"/>
    <col min="14" max="14" width="12" bestFit="1" customWidth="1"/>
    <col min="15" max="16" width="9" bestFit="1" customWidth="1"/>
  </cols>
  <sheetData>
    <row r="1" spans="1:18" x14ac:dyDescent="0.25">
      <c r="A1" s="17" t="s">
        <v>52</v>
      </c>
    </row>
    <row r="2" spans="1:18" x14ac:dyDescent="0.25">
      <c r="A2" s="17"/>
      <c r="E2" s="21" t="s">
        <v>83</v>
      </c>
      <c r="F2" s="22" t="s">
        <v>50</v>
      </c>
      <c r="G2" s="22" t="s">
        <v>49</v>
      </c>
      <c r="H2" s="22" t="s">
        <v>36</v>
      </c>
      <c r="I2" s="22" t="s">
        <v>50</v>
      </c>
      <c r="J2" s="22" t="s">
        <v>49</v>
      </c>
      <c r="K2" s="22" t="s">
        <v>51</v>
      </c>
      <c r="L2" s="22" t="s">
        <v>50</v>
      </c>
      <c r="M2" s="22" t="s">
        <v>49</v>
      </c>
      <c r="N2" s="22" t="s">
        <v>33</v>
      </c>
      <c r="O2" s="22" t="s">
        <v>50</v>
      </c>
      <c r="P2" s="22" t="s">
        <v>49</v>
      </c>
    </row>
    <row r="3" spans="1:18" x14ac:dyDescent="0.25">
      <c r="A3" t="s">
        <v>75</v>
      </c>
      <c r="B3" s="53" t="s">
        <v>77</v>
      </c>
      <c r="C3" s="54" t="s">
        <v>81</v>
      </c>
      <c r="D3" s="23"/>
      <c r="N3" s="21"/>
    </row>
    <row r="4" spans="1:18" x14ac:dyDescent="0.25">
      <c r="A4" t="s">
        <v>73</v>
      </c>
      <c r="B4" s="53" t="s">
        <v>78</v>
      </c>
      <c r="C4" s="54" t="s">
        <v>65</v>
      </c>
      <c r="D4" s="23"/>
      <c r="N4" s="21"/>
      <c r="R4" s="25"/>
    </row>
    <row r="5" spans="1:18" x14ac:dyDescent="0.25">
      <c r="A5" t="s">
        <v>76</v>
      </c>
      <c r="B5" s="53" t="s">
        <v>79</v>
      </c>
      <c r="C5" s="54" t="s">
        <v>80</v>
      </c>
      <c r="D5" s="23"/>
      <c r="N5" s="21"/>
    </row>
    <row r="6" spans="1:18" x14ac:dyDescent="0.25">
      <c r="A6" t="s">
        <v>85</v>
      </c>
      <c r="B6" s="53" t="s">
        <v>84</v>
      </c>
      <c r="C6" s="54"/>
      <c r="D6" s="17" t="s">
        <v>88</v>
      </c>
      <c r="E6" s="21">
        <v>0.22700000000000001</v>
      </c>
      <c r="F6">
        <v>3.4000000000000002E-2</v>
      </c>
      <c r="G6">
        <v>3.4000000000000002E-2</v>
      </c>
      <c r="N6" s="21"/>
    </row>
    <row r="7" spans="1:18" x14ac:dyDescent="0.25">
      <c r="A7" t="s">
        <v>86</v>
      </c>
      <c r="B7" s="53" t="s">
        <v>87</v>
      </c>
      <c r="C7" s="54"/>
      <c r="D7" t="s">
        <v>96</v>
      </c>
      <c r="E7" s="21">
        <v>0.29499999999999998</v>
      </c>
      <c r="F7">
        <v>3.5000000000000003E-2</v>
      </c>
      <c r="G7">
        <v>3.5000000000000003E-2</v>
      </c>
      <c r="N7" s="21"/>
    </row>
    <row r="8" spans="1:18" x14ac:dyDescent="0.25">
      <c r="A8" t="s">
        <v>48</v>
      </c>
      <c r="B8" s="53" t="s">
        <v>55</v>
      </c>
      <c r="C8" s="54" t="s">
        <v>54</v>
      </c>
      <c r="D8" s="23"/>
      <c r="H8" s="21">
        <v>3.5859899999999998</v>
      </c>
      <c r="I8">
        <v>1.4999999999999999E-4</v>
      </c>
      <c r="J8">
        <v>1.4999999999999999E-4</v>
      </c>
      <c r="K8" s="21">
        <v>5.9729299999999999</v>
      </c>
      <c r="L8">
        <v>5.9999999999999995E-4</v>
      </c>
      <c r="M8">
        <v>5.2999999999999998E-4</v>
      </c>
      <c r="N8" s="21">
        <v>11.23</v>
      </c>
      <c r="O8">
        <v>1.1000000000000001E-3</v>
      </c>
      <c r="P8">
        <v>1E-3</v>
      </c>
    </row>
    <row r="9" spans="1:18" x14ac:dyDescent="0.25">
      <c r="A9" t="s">
        <v>53</v>
      </c>
      <c r="B9" s="53" t="s">
        <v>56</v>
      </c>
      <c r="C9" s="54" t="s">
        <v>57</v>
      </c>
      <c r="D9" s="23"/>
      <c r="H9" s="21">
        <v>2.085</v>
      </c>
      <c r="I9">
        <v>6.8000000000000005E-2</v>
      </c>
      <c r="J9">
        <v>6.4000000000000001E-2</v>
      </c>
      <c r="K9" s="21">
        <v>1.9390000000000001</v>
      </c>
      <c r="L9">
        <v>6.9000000000000006E-2</v>
      </c>
      <c r="M9">
        <v>6.9000000000000006E-2</v>
      </c>
      <c r="N9" s="21">
        <v>2.1640000000000001</v>
      </c>
      <c r="O9">
        <v>8.5999999999999993E-2</v>
      </c>
      <c r="P9">
        <v>8.3000000000000004E-2</v>
      </c>
    </row>
    <row r="10" spans="1:18" ht="18" x14ac:dyDescent="0.35">
      <c r="A10" t="s">
        <v>72</v>
      </c>
      <c r="B10" s="53" t="s">
        <v>58</v>
      </c>
      <c r="C10" s="54" t="s">
        <v>264</v>
      </c>
      <c r="D10" s="24"/>
      <c r="H10" s="21">
        <v>2458409.1896899999</v>
      </c>
      <c r="I10">
        <v>8.4000000000000003E-4</v>
      </c>
      <c r="J10">
        <v>8.3000000000000001E-4</v>
      </c>
      <c r="K10" s="21">
        <v>2458415.6343999999</v>
      </c>
      <c r="L10">
        <v>2.2000000000000001E-3</v>
      </c>
      <c r="M10">
        <v>1.4E-3</v>
      </c>
      <c r="N10" s="21">
        <v>2458409.7327999999</v>
      </c>
      <c r="O10">
        <v>2E-3</v>
      </c>
      <c r="P10">
        <v>1.8E-3</v>
      </c>
    </row>
    <row r="11" spans="1:18" x14ac:dyDescent="0.25">
      <c r="A11" s="55" t="s">
        <v>47</v>
      </c>
      <c r="B11" s="55" t="s">
        <v>60</v>
      </c>
      <c r="C11" s="56" t="s">
        <v>59</v>
      </c>
      <c r="D11" s="17" t="s">
        <v>97</v>
      </c>
      <c r="E11" s="28" t="s">
        <v>98</v>
      </c>
      <c r="H11" s="21">
        <v>4.8000000000000001E-2</v>
      </c>
      <c r="I11">
        <v>1E-3</v>
      </c>
      <c r="J11">
        <v>1.1000000000000001E-3</v>
      </c>
      <c r="K11" s="21">
        <v>6.7400000000000002E-2</v>
      </c>
      <c r="L11">
        <v>1.4E-3</v>
      </c>
      <c r="M11">
        <v>1.6000000000000001E-3</v>
      </c>
      <c r="N11" s="21">
        <v>0.1027</v>
      </c>
      <c r="O11">
        <v>2.2000000000000001E-3</v>
      </c>
      <c r="P11">
        <v>2.5000000000000001E-3</v>
      </c>
    </row>
    <row r="12" spans="1:18" x14ac:dyDescent="0.25">
      <c r="A12" s="55" t="s">
        <v>46</v>
      </c>
      <c r="B12" s="55" t="s">
        <v>61</v>
      </c>
      <c r="C12" s="56" t="s">
        <v>62</v>
      </c>
      <c r="D12" s="17" t="s">
        <v>99</v>
      </c>
      <c r="H12" s="21">
        <v>85.5</v>
      </c>
      <c r="I12">
        <v>1.5</v>
      </c>
      <c r="J12">
        <v>0.5</v>
      </c>
      <c r="K12" s="21">
        <v>86.23</v>
      </c>
      <c r="L12">
        <v>0.26</v>
      </c>
      <c r="M12">
        <v>0.26</v>
      </c>
      <c r="N12" s="21">
        <v>87.43</v>
      </c>
      <c r="O12">
        <v>0.18</v>
      </c>
      <c r="P12">
        <v>0.19</v>
      </c>
    </row>
    <row r="13" spans="1:18" x14ac:dyDescent="0.25">
      <c r="A13" s="55" t="s">
        <v>45</v>
      </c>
      <c r="B13" s="55" t="s">
        <v>44</v>
      </c>
      <c r="C13" s="56">
        <v>1</v>
      </c>
      <c r="D13" s="17" t="s">
        <v>95</v>
      </c>
      <c r="H13" s="21" t="s">
        <v>43</v>
      </c>
      <c r="K13" s="21" t="s">
        <v>42</v>
      </c>
      <c r="N13" s="21" t="s">
        <v>41</v>
      </c>
    </row>
    <row r="14" spans="1:18" ht="18" x14ac:dyDescent="0.35">
      <c r="A14" t="s">
        <v>70</v>
      </c>
      <c r="B14" s="53" t="s">
        <v>64</v>
      </c>
      <c r="C14" s="54" t="s">
        <v>63</v>
      </c>
      <c r="D14" s="23"/>
      <c r="H14" s="21">
        <v>1572</v>
      </c>
      <c r="I14">
        <v>22</v>
      </c>
      <c r="J14">
        <v>19</v>
      </c>
      <c r="K14" s="21">
        <v>1326</v>
      </c>
      <c r="L14">
        <v>18</v>
      </c>
      <c r="M14">
        <v>16</v>
      </c>
      <c r="N14" s="21">
        <v>1075</v>
      </c>
      <c r="O14">
        <v>15</v>
      </c>
      <c r="P14">
        <v>13</v>
      </c>
    </row>
    <row r="15" spans="1:18" x14ac:dyDescent="0.25">
      <c r="A15" t="s">
        <v>53</v>
      </c>
      <c r="B15" s="53" t="s">
        <v>40</v>
      </c>
      <c r="C15" s="54" t="s">
        <v>73</v>
      </c>
      <c r="D15" s="23"/>
      <c r="H15" s="21">
        <v>1.46E-2</v>
      </c>
      <c r="I15">
        <v>3.5E-4</v>
      </c>
      <c r="J15">
        <v>3.5E-4</v>
      </c>
      <c r="K15" s="21">
        <v>1.358E-2</v>
      </c>
      <c r="L15">
        <v>3.8000000000000002E-4</v>
      </c>
      <c r="M15">
        <v>3.8999999999999999E-4</v>
      </c>
      <c r="N15" s="21">
        <v>1.5140000000000001E-2</v>
      </c>
      <c r="O15">
        <v>5.0000000000000001E-4</v>
      </c>
      <c r="P15">
        <v>4.8999999999999998E-4</v>
      </c>
    </row>
    <row r="16" spans="1:18" x14ac:dyDescent="0.25">
      <c r="A16" t="s">
        <v>47</v>
      </c>
      <c r="B16" s="53" t="s">
        <v>39</v>
      </c>
      <c r="C16" s="54" t="s">
        <v>73</v>
      </c>
      <c r="D16" s="23"/>
      <c r="H16" s="21">
        <v>7.87</v>
      </c>
      <c r="I16">
        <v>0.23</v>
      </c>
      <c r="J16">
        <v>0.24</v>
      </c>
      <c r="K16" s="21">
        <v>11.06</v>
      </c>
      <c r="L16">
        <v>0.32</v>
      </c>
      <c r="M16">
        <v>0.34</v>
      </c>
      <c r="N16" s="21">
        <v>16.850000000000001</v>
      </c>
      <c r="O16">
        <v>0.49</v>
      </c>
      <c r="P16">
        <v>0.51</v>
      </c>
    </row>
    <row r="17" spans="1:16" x14ac:dyDescent="0.25">
      <c r="A17" t="s">
        <v>33</v>
      </c>
      <c r="B17" s="53" t="s">
        <v>38</v>
      </c>
      <c r="C17" s="54" t="s">
        <v>73</v>
      </c>
      <c r="D17" s="23"/>
      <c r="H17" s="21">
        <v>7.29</v>
      </c>
      <c r="I17">
        <v>0.83</v>
      </c>
      <c r="J17">
        <v>1.1000000000000001</v>
      </c>
      <c r="K17" s="21">
        <v>10.88</v>
      </c>
      <c r="L17">
        <v>0.64</v>
      </c>
      <c r="M17">
        <v>0.81</v>
      </c>
      <c r="N17" s="21">
        <v>15.9</v>
      </c>
      <c r="O17">
        <v>1.8</v>
      </c>
      <c r="P17">
        <v>2.2999999999999998</v>
      </c>
    </row>
    <row r="18" spans="1:16" x14ac:dyDescent="0.25">
      <c r="A18" t="s">
        <v>37</v>
      </c>
      <c r="B18" s="53" t="s">
        <v>66</v>
      </c>
      <c r="C18" s="54" t="s">
        <v>74</v>
      </c>
      <c r="D18" s="23"/>
      <c r="H18" s="21">
        <v>2.13E-4</v>
      </c>
      <c r="I18">
        <v>1.0000000000000001E-5</v>
      </c>
      <c r="J18">
        <v>1.0000000000000001E-5</v>
      </c>
      <c r="K18" s="21">
        <v>1.84E-4</v>
      </c>
      <c r="L18">
        <v>1.1E-5</v>
      </c>
      <c r="M18">
        <v>1.1E-5</v>
      </c>
      <c r="N18" s="21">
        <v>2.2900000000000001E-4</v>
      </c>
      <c r="O18">
        <v>1.5E-5</v>
      </c>
      <c r="P18">
        <v>1.5E-5</v>
      </c>
    </row>
    <row r="19" spans="1:16" ht="18" x14ac:dyDescent="0.35">
      <c r="A19" t="s">
        <v>71</v>
      </c>
      <c r="B19" s="53" t="s">
        <v>67</v>
      </c>
      <c r="C19" s="54" t="s">
        <v>54</v>
      </c>
      <c r="D19" s="23"/>
      <c r="H19" s="21">
        <v>0.1129</v>
      </c>
      <c r="I19">
        <v>1.6000000000000001E-3</v>
      </c>
      <c r="J19">
        <v>1.6000000000000001E-3</v>
      </c>
      <c r="K19" s="21">
        <v>0.12089999999999999</v>
      </c>
      <c r="L19">
        <v>4.4999999999999997E-3</v>
      </c>
      <c r="M19">
        <v>3.0000000000000001E-3</v>
      </c>
      <c r="N19" s="21">
        <v>0.1431</v>
      </c>
      <c r="O19">
        <v>4.1999999999999997E-3</v>
      </c>
      <c r="P19">
        <v>3.8E-3</v>
      </c>
    </row>
    <row r="20" spans="1:16" x14ac:dyDescent="0.25">
      <c r="A20" t="s">
        <v>36</v>
      </c>
      <c r="B20" s="53" t="s">
        <v>35</v>
      </c>
      <c r="C20" s="54"/>
      <c r="D20" s="17" t="s">
        <v>82</v>
      </c>
      <c r="H20" s="21">
        <v>0.59</v>
      </c>
      <c r="I20">
        <v>0.1</v>
      </c>
      <c r="J20">
        <v>0.27</v>
      </c>
      <c r="K20" s="21">
        <v>0.72</v>
      </c>
      <c r="L20">
        <v>4.1000000000000002E-2</v>
      </c>
      <c r="M20">
        <v>6.4000000000000001E-2</v>
      </c>
      <c r="N20" s="21">
        <v>0.72899999999999998</v>
      </c>
      <c r="O20">
        <v>6.4000000000000001E-2</v>
      </c>
      <c r="P20">
        <v>0.11</v>
      </c>
    </row>
    <row r="21" spans="1:16" x14ac:dyDescent="0.25">
      <c r="A21" t="s">
        <v>34</v>
      </c>
      <c r="B21" s="53" t="s">
        <v>68</v>
      </c>
      <c r="C21" s="54" t="s">
        <v>69</v>
      </c>
      <c r="D21" s="53" t="s">
        <v>103</v>
      </c>
      <c r="H21" s="21">
        <v>1.347</v>
      </c>
      <c r="I21">
        <v>8.5000000000000006E-2</v>
      </c>
      <c r="J21">
        <v>7.5999999999999998E-2</v>
      </c>
      <c r="K21" s="21">
        <v>0.69699999999999995</v>
      </c>
      <c r="L21">
        <v>0.04</v>
      </c>
      <c r="M21">
        <v>3.5000000000000003E-2</v>
      </c>
      <c r="N21" s="21">
        <v>0.29499999999999998</v>
      </c>
      <c r="O21">
        <v>1.7999999999999999E-2</v>
      </c>
      <c r="P21">
        <v>1.6E-2</v>
      </c>
    </row>
    <row r="23" spans="1:16" x14ac:dyDescent="0.25">
      <c r="D23" s="17" t="s">
        <v>100</v>
      </c>
    </row>
    <row r="24" spans="1:16" x14ac:dyDescent="0.25">
      <c r="D24" s="17" t="s">
        <v>101</v>
      </c>
    </row>
  </sheetData>
  <hyperlinks>
    <hyperlink ref="A1" r:id="rId1" xr:uid="{00000000-0004-0000-0500-000000000000}"/>
    <hyperlink ref="D6" r:id="rId2" xr:uid="{00000000-0004-0000-0500-000001000000}"/>
    <hyperlink ref="D20" r:id="rId3" xr:uid="{00000000-0004-0000-0500-000002000000}"/>
    <hyperlink ref="D13" r:id="rId4" xr:uid="{00000000-0004-0000-0500-000003000000}"/>
    <hyperlink ref="D11" r:id="rId5" xr:uid="{00000000-0004-0000-0500-000004000000}"/>
    <hyperlink ref="E11" r:id="rId6" xr:uid="{00000000-0004-0000-0500-000005000000}"/>
    <hyperlink ref="D12" r:id="rId7" xr:uid="{00000000-0004-0000-0500-000006000000}"/>
    <hyperlink ref="D23" r:id="rId8" xr:uid="{00000000-0004-0000-0500-000007000000}"/>
    <hyperlink ref="D24" r:id="rId9" xr:uid="{00000000-0004-0000-0500-000008000000}"/>
  </hyperlinks>
  <pageMargins left="0.7" right="0.7" top="0.78740157499999996" bottom="0.78740157499999996" header="0.3" footer="0.3"/>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heetViews>
  <sheetFormatPr baseColWidth="10" defaultColWidth="11.5703125" defaultRowHeight="15" x14ac:dyDescent="0.2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K38"/>
  <sheetViews>
    <sheetView showGridLines="0" workbookViewId="0">
      <selection activeCell="A32" sqref="A32"/>
    </sheetView>
  </sheetViews>
  <sheetFormatPr baseColWidth="10" defaultColWidth="11.42578125" defaultRowHeight="15" x14ac:dyDescent="0.25"/>
  <cols>
    <col min="1" max="1" width="10.7109375" customWidth="1"/>
    <col min="2" max="2" width="41.140625" bestFit="1" customWidth="1"/>
    <col min="3" max="3" width="52.140625" customWidth="1"/>
    <col min="4" max="4" width="53.28515625" customWidth="1"/>
    <col min="5" max="5" width="15.5703125" customWidth="1"/>
  </cols>
  <sheetData>
    <row r="1" spans="1:11" ht="18.75" x14ac:dyDescent="0.3">
      <c r="A1" s="33" t="s">
        <v>162</v>
      </c>
      <c r="K1">
        <f>0.043333</f>
        <v>4.3333000000000003E-2</v>
      </c>
    </row>
    <row r="2" spans="1:11" x14ac:dyDescent="0.25">
      <c r="K2">
        <f>K1*180/PI()</f>
        <v>2.4827980136403962</v>
      </c>
    </row>
    <row r="3" spans="1:11" x14ac:dyDescent="0.25">
      <c r="A3" s="40" t="s">
        <v>121</v>
      </c>
      <c r="B3" s="40" t="s">
        <v>139</v>
      </c>
      <c r="C3" s="40" t="s">
        <v>138</v>
      </c>
      <c r="D3" s="40" t="s">
        <v>122</v>
      </c>
    </row>
    <row r="4" spans="1:11" ht="30" x14ac:dyDescent="0.25">
      <c r="A4" s="13" t="s">
        <v>136</v>
      </c>
      <c r="B4" s="13" t="s">
        <v>135</v>
      </c>
      <c r="C4" s="31" t="s">
        <v>134</v>
      </c>
      <c r="D4" s="13"/>
    </row>
    <row r="5" spans="1:11" ht="60" x14ac:dyDescent="0.25">
      <c r="A5" s="31" t="s">
        <v>131</v>
      </c>
      <c r="B5" s="31" t="s">
        <v>133</v>
      </c>
      <c r="C5" s="31" t="s">
        <v>132</v>
      </c>
      <c r="D5" s="31"/>
    </row>
    <row r="6" spans="1:11" ht="75" x14ac:dyDescent="0.25">
      <c r="A6" s="31" t="s">
        <v>115</v>
      </c>
      <c r="B6" s="31" t="s">
        <v>137</v>
      </c>
      <c r="C6" s="31" t="s">
        <v>276</v>
      </c>
      <c r="D6" s="31"/>
    </row>
    <row r="7" spans="1:11" ht="30" x14ac:dyDescent="0.25">
      <c r="A7" s="31" t="s">
        <v>117</v>
      </c>
      <c r="B7" s="31" t="s">
        <v>128</v>
      </c>
      <c r="C7" s="31" t="s">
        <v>265</v>
      </c>
      <c r="D7" s="31" t="s">
        <v>262</v>
      </c>
    </row>
    <row r="8" spans="1:11" ht="60" x14ac:dyDescent="0.25">
      <c r="A8" s="31" t="s">
        <v>141</v>
      </c>
      <c r="B8" s="31" t="s">
        <v>118</v>
      </c>
      <c r="C8" s="31" t="s">
        <v>266</v>
      </c>
      <c r="D8" s="31" t="s">
        <v>153</v>
      </c>
    </row>
    <row r="9" spans="1:11" ht="60" x14ac:dyDescent="0.25">
      <c r="A9" s="31" t="s">
        <v>151</v>
      </c>
      <c r="B9" s="31" t="s">
        <v>152</v>
      </c>
      <c r="C9" s="31" t="s">
        <v>154</v>
      </c>
      <c r="D9" s="31" t="s">
        <v>157</v>
      </c>
    </row>
    <row r="10" spans="1:11" ht="18" x14ac:dyDescent="0.25">
      <c r="A10" s="31" t="s">
        <v>228</v>
      </c>
      <c r="B10" s="31" t="s">
        <v>147</v>
      </c>
      <c r="C10" s="32"/>
      <c r="D10" s="31" t="s">
        <v>150</v>
      </c>
    </row>
    <row r="11" spans="1:11" x14ac:dyDescent="0.25">
      <c r="A11" s="31" t="s">
        <v>148</v>
      </c>
      <c r="B11" s="31" t="s">
        <v>223</v>
      </c>
      <c r="C11" s="32"/>
      <c r="D11" s="31"/>
    </row>
    <row r="12" spans="1:11" ht="30" x14ac:dyDescent="0.25">
      <c r="A12" s="31" t="s">
        <v>155</v>
      </c>
      <c r="B12" s="31" t="s">
        <v>156</v>
      </c>
      <c r="C12" s="32"/>
      <c r="D12" s="31"/>
    </row>
    <row r="13" spans="1:11" ht="120" x14ac:dyDescent="0.25">
      <c r="A13" s="31" t="s">
        <v>149</v>
      </c>
      <c r="B13" s="31" t="s">
        <v>146</v>
      </c>
      <c r="C13" s="31" t="s">
        <v>160</v>
      </c>
      <c r="D13" s="31" t="s">
        <v>263</v>
      </c>
    </row>
    <row r="14" spans="1:11" ht="18" x14ac:dyDescent="0.25">
      <c r="A14" s="31" t="s">
        <v>159</v>
      </c>
      <c r="B14" s="31" t="s">
        <v>158</v>
      </c>
      <c r="C14" s="31"/>
      <c r="D14" s="31"/>
    </row>
    <row r="15" spans="1:11" ht="75" x14ac:dyDescent="0.25">
      <c r="A15" s="31" t="s">
        <v>225</v>
      </c>
      <c r="B15" s="31" t="s">
        <v>116</v>
      </c>
      <c r="C15" s="31" t="s">
        <v>268</v>
      </c>
      <c r="D15" s="31" t="s">
        <v>224</v>
      </c>
    </row>
    <row r="16" spans="1:11" ht="45" x14ac:dyDescent="0.25">
      <c r="A16" s="31" t="s">
        <v>145</v>
      </c>
      <c r="B16" s="31" t="s">
        <v>143</v>
      </c>
      <c r="C16" s="31" t="s">
        <v>161</v>
      </c>
      <c r="D16" s="31" t="s">
        <v>167</v>
      </c>
    </row>
    <row r="17" spans="1:5" ht="60" x14ac:dyDescent="0.25">
      <c r="A17" s="31" t="s">
        <v>119</v>
      </c>
      <c r="B17" s="31" t="s">
        <v>120</v>
      </c>
      <c r="C17" s="31" t="s">
        <v>142</v>
      </c>
      <c r="D17" s="31" t="s">
        <v>144</v>
      </c>
    </row>
    <row r="18" spans="1:5" ht="75" x14ac:dyDescent="0.25">
      <c r="A18" s="31" t="s">
        <v>124</v>
      </c>
      <c r="B18" s="31" t="s">
        <v>123</v>
      </c>
      <c r="C18" s="31" t="s">
        <v>125</v>
      </c>
      <c r="D18" s="31" t="s">
        <v>129</v>
      </c>
    </row>
    <row r="19" spans="1:5" ht="45" x14ac:dyDescent="0.25">
      <c r="A19" s="31" t="s">
        <v>140</v>
      </c>
      <c r="B19" s="31" t="s">
        <v>127</v>
      </c>
      <c r="C19" s="31" t="s">
        <v>130</v>
      </c>
      <c r="D19" s="31" t="s">
        <v>126</v>
      </c>
    </row>
    <row r="20" spans="1:5" ht="18" x14ac:dyDescent="0.25">
      <c r="A20" s="51" t="s">
        <v>37</v>
      </c>
      <c r="B20" s="31" t="s">
        <v>253</v>
      </c>
      <c r="C20" s="31"/>
      <c r="D20" s="31" t="s">
        <v>254</v>
      </c>
    </row>
    <row r="21" spans="1:5" ht="48" x14ac:dyDescent="0.25">
      <c r="A21" s="31" t="s">
        <v>244</v>
      </c>
      <c r="B21" s="31" t="s">
        <v>252</v>
      </c>
      <c r="C21" s="31" t="s">
        <v>261</v>
      </c>
      <c r="D21" s="31"/>
    </row>
    <row r="22" spans="1:5" ht="30" x14ac:dyDescent="0.25">
      <c r="A22" s="31" t="s">
        <v>258</v>
      </c>
      <c r="B22" s="31" t="s">
        <v>260</v>
      </c>
      <c r="C22" s="31" t="s">
        <v>259</v>
      </c>
      <c r="D22" s="31"/>
    </row>
    <row r="23" spans="1:5" x14ac:dyDescent="0.25">
      <c r="A23" s="52" t="s">
        <v>148</v>
      </c>
      <c r="B23" s="31" t="s">
        <v>256</v>
      </c>
      <c r="C23" s="31" t="s">
        <v>255</v>
      </c>
      <c r="D23" s="31"/>
    </row>
    <row r="24" spans="1:5" ht="30" x14ac:dyDescent="0.25">
      <c r="A24" s="31" t="s">
        <v>71</v>
      </c>
      <c r="B24" s="31" t="s">
        <v>67</v>
      </c>
      <c r="C24" s="31" t="s">
        <v>257</v>
      </c>
      <c r="D24" s="31"/>
    </row>
    <row r="25" spans="1:5" x14ac:dyDescent="0.25">
      <c r="A25" s="31"/>
      <c r="B25" s="31"/>
      <c r="C25" s="31"/>
      <c r="D25" s="31"/>
    </row>
    <row r="26" spans="1:5" x14ac:dyDescent="0.25">
      <c r="A26" s="30"/>
      <c r="B26" s="30"/>
      <c r="C26" s="30"/>
      <c r="D26" s="30"/>
    </row>
    <row r="27" spans="1:5" x14ac:dyDescent="0.25">
      <c r="A27" s="30"/>
      <c r="B27" s="30"/>
      <c r="C27" s="30"/>
      <c r="D27" s="30"/>
    </row>
    <row r="28" spans="1:5" x14ac:dyDescent="0.25">
      <c r="A28" s="38"/>
      <c r="B28" s="39" t="s">
        <v>165</v>
      </c>
      <c r="C28" s="39" t="s">
        <v>166</v>
      </c>
      <c r="D28" s="39" t="s">
        <v>164</v>
      </c>
    </row>
    <row r="29" spans="1:5" x14ac:dyDescent="0.25">
      <c r="A29" s="31"/>
      <c r="B29" s="31" t="s">
        <v>163</v>
      </c>
      <c r="C29" s="31" t="s">
        <v>168</v>
      </c>
      <c r="D29" s="34" t="s">
        <v>113</v>
      </c>
    </row>
    <row r="30" spans="1:5" x14ac:dyDescent="0.25">
      <c r="A30" s="67"/>
      <c r="B30" s="67" t="s">
        <v>274</v>
      </c>
      <c r="C30" s="67" t="s">
        <v>275</v>
      </c>
      <c r="D30" s="67" t="s">
        <v>271</v>
      </c>
      <c r="E30" s="57" t="s">
        <v>267</v>
      </c>
    </row>
    <row r="31" spans="1:5" ht="30" x14ac:dyDescent="0.25">
      <c r="A31" s="31"/>
      <c r="B31" s="31" t="s">
        <v>272</v>
      </c>
      <c r="C31" s="31" t="s">
        <v>273</v>
      </c>
      <c r="D31" s="31" t="s">
        <v>270</v>
      </c>
    </row>
    <row r="32" spans="1:5" x14ac:dyDescent="0.25">
      <c r="A32" s="31"/>
      <c r="B32" s="31"/>
      <c r="C32" s="31"/>
      <c r="D32" s="31"/>
    </row>
    <row r="33" spans="1:4" x14ac:dyDescent="0.25">
      <c r="A33" s="31"/>
      <c r="B33" s="31"/>
      <c r="C33" s="31"/>
      <c r="D33" s="31"/>
    </row>
    <row r="34" spans="1:4" x14ac:dyDescent="0.25">
      <c r="A34" s="31"/>
      <c r="B34" s="31"/>
      <c r="C34" s="31"/>
      <c r="D34" s="31"/>
    </row>
    <row r="35" spans="1:4" x14ac:dyDescent="0.25">
      <c r="A35" s="31"/>
      <c r="B35" s="31"/>
      <c r="C35" s="31"/>
      <c r="D35" s="31"/>
    </row>
    <row r="36" spans="1:4" x14ac:dyDescent="0.25">
      <c r="A36" s="35"/>
      <c r="B36" s="35"/>
      <c r="C36" s="35"/>
      <c r="D36" s="35"/>
    </row>
    <row r="38" spans="1:4" x14ac:dyDescent="0.25">
      <c r="A38" s="37" t="s">
        <v>227</v>
      </c>
    </row>
  </sheetData>
  <hyperlinks>
    <hyperlink ref="D29" r:id="rId1" xr:uid="{00000000-0004-0000-0700-000000000000}"/>
    <hyperlink ref="A38" r:id="rId2" location="Alternative_parametrizations" xr:uid="{00000000-0004-0000-0700-000001000000}"/>
  </hyperlinks>
  <pageMargins left="0.7" right="0.7" top="0.78740157499999996" bottom="0.78740157499999996"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BCED-83AE-4F4D-A925-5C28E22DAD62}">
  <sheetPr>
    <tabColor rgb="FF7030A0"/>
  </sheetPr>
  <dimension ref="B1:AV42"/>
  <sheetViews>
    <sheetView showGridLines="0" tabSelected="1" zoomScaleNormal="100" workbookViewId="0">
      <selection activeCell="AA36" sqref="AA36"/>
    </sheetView>
  </sheetViews>
  <sheetFormatPr baseColWidth="10" defaultColWidth="11.5703125" defaultRowHeight="15" x14ac:dyDescent="0.25"/>
  <cols>
    <col min="1" max="1" width="1.42578125" customWidth="1"/>
    <col min="2" max="12" width="6" customWidth="1"/>
    <col min="13" max="13" width="1.28515625" customWidth="1"/>
    <col min="14" max="24" width="6" customWidth="1"/>
    <col min="25" max="25" width="1.28515625" customWidth="1"/>
    <col min="26" max="36" width="6" customWidth="1"/>
    <col min="37" max="37" width="1.28515625" customWidth="1"/>
    <col min="38" max="48" width="6" customWidth="1"/>
  </cols>
  <sheetData>
    <row r="1" spans="2:48" ht="8.25" customHeight="1" x14ac:dyDescent="0.25"/>
    <row r="2" spans="2:48" x14ac:dyDescent="0.25">
      <c r="B2" s="63" t="s">
        <v>45</v>
      </c>
      <c r="C2" s="81" t="s">
        <v>46</v>
      </c>
      <c r="D2" s="79" t="s">
        <v>115</v>
      </c>
      <c r="E2" s="64" t="s">
        <v>117</v>
      </c>
      <c r="F2" s="81" t="s">
        <v>140</v>
      </c>
      <c r="G2" s="83" t="s">
        <v>114</v>
      </c>
      <c r="H2" s="64" t="s">
        <v>277</v>
      </c>
      <c r="I2" s="64" t="s">
        <v>303</v>
      </c>
      <c r="J2" s="64" t="s">
        <v>302</v>
      </c>
      <c r="K2" s="81" t="s">
        <v>278</v>
      </c>
      <c r="L2" s="85" t="s">
        <v>148</v>
      </c>
      <c r="N2" s="63" t="s">
        <v>45</v>
      </c>
      <c r="O2" s="81" t="s">
        <v>46</v>
      </c>
      <c r="P2" s="79" t="s">
        <v>115</v>
      </c>
      <c r="Q2" s="64" t="s">
        <v>117</v>
      </c>
      <c r="R2" s="81" t="s">
        <v>140</v>
      </c>
      <c r="S2" s="64" t="s">
        <v>114</v>
      </c>
      <c r="T2" s="77" t="s">
        <v>277</v>
      </c>
      <c r="U2" s="64" t="s">
        <v>303</v>
      </c>
      <c r="V2" s="64" t="s">
        <v>302</v>
      </c>
      <c r="W2" s="81" t="s">
        <v>278</v>
      </c>
      <c r="X2" s="70" t="s">
        <v>148</v>
      </c>
      <c r="Z2" s="63" t="s">
        <v>45</v>
      </c>
      <c r="AA2" s="81" t="s">
        <v>46</v>
      </c>
      <c r="AB2" s="79" t="s">
        <v>115</v>
      </c>
      <c r="AC2" s="64" t="s">
        <v>117</v>
      </c>
      <c r="AD2" s="81" t="s">
        <v>140</v>
      </c>
      <c r="AE2" s="64" t="s">
        <v>114</v>
      </c>
      <c r="AF2" s="64" t="s">
        <v>277</v>
      </c>
      <c r="AG2" s="77" t="s">
        <v>303</v>
      </c>
      <c r="AH2" s="64" t="s">
        <v>302</v>
      </c>
      <c r="AI2" s="81" t="s">
        <v>278</v>
      </c>
      <c r="AJ2" s="70" t="s">
        <v>148</v>
      </c>
      <c r="AL2" s="63" t="s">
        <v>45</v>
      </c>
      <c r="AM2" s="81" t="s">
        <v>46</v>
      </c>
      <c r="AN2" s="79" t="s">
        <v>115</v>
      </c>
      <c r="AO2" s="64" t="s">
        <v>117</v>
      </c>
      <c r="AP2" s="81" t="s">
        <v>140</v>
      </c>
      <c r="AQ2" s="64" t="s">
        <v>114</v>
      </c>
      <c r="AR2" s="64" t="s">
        <v>277</v>
      </c>
      <c r="AS2" s="64" t="s">
        <v>303</v>
      </c>
      <c r="AT2" s="77" t="s">
        <v>302</v>
      </c>
      <c r="AU2" s="81" t="s">
        <v>278</v>
      </c>
      <c r="AV2" s="70" t="s">
        <v>148</v>
      </c>
    </row>
    <row r="3" spans="2:48" x14ac:dyDescent="0.25">
      <c r="B3" s="65">
        <v>0.7</v>
      </c>
      <c r="C3" s="82">
        <v>85</v>
      </c>
      <c r="D3" s="80">
        <v>0</v>
      </c>
      <c r="E3" s="66">
        <v>0</v>
      </c>
      <c r="F3" s="82">
        <v>0</v>
      </c>
      <c r="G3" s="84" t="s">
        <v>226</v>
      </c>
      <c r="H3" s="66"/>
      <c r="I3" s="66"/>
      <c r="J3" s="66"/>
      <c r="K3" s="82"/>
      <c r="L3" s="86">
        <v>0</v>
      </c>
      <c r="N3" s="65">
        <v>0.7</v>
      </c>
      <c r="O3" s="82">
        <v>85</v>
      </c>
      <c r="P3" s="80">
        <v>0</v>
      </c>
      <c r="Q3" s="66">
        <v>0</v>
      </c>
      <c r="R3" s="82">
        <v>0</v>
      </c>
      <c r="S3" s="66"/>
      <c r="T3" s="78" t="s">
        <v>226</v>
      </c>
      <c r="U3" s="66"/>
      <c r="V3" s="66"/>
      <c r="W3" s="82"/>
      <c r="X3" s="71">
        <v>0</v>
      </c>
      <c r="Z3" s="65">
        <v>0.7</v>
      </c>
      <c r="AA3" s="82">
        <v>85</v>
      </c>
      <c r="AB3" s="80">
        <v>0</v>
      </c>
      <c r="AC3" s="66">
        <v>0</v>
      </c>
      <c r="AD3" s="82">
        <v>0</v>
      </c>
      <c r="AE3" s="66"/>
      <c r="AF3" s="66"/>
      <c r="AG3" s="78" t="s">
        <v>226</v>
      </c>
      <c r="AH3" s="66"/>
      <c r="AI3" s="82"/>
      <c r="AJ3" s="71">
        <v>0</v>
      </c>
      <c r="AL3" s="65">
        <v>0.7</v>
      </c>
      <c r="AM3" s="82">
        <v>85</v>
      </c>
      <c r="AN3" s="80">
        <v>0</v>
      </c>
      <c r="AO3" s="66">
        <v>0</v>
      </c>
      <c r="AP3" s="82">
        <v>0</v>
      </c>
      <c r="AQ3" s="66"/>
      <c r="AR3" s="66"/>
      <c r="AS3" s="66"/>
      <c r="AT3" s="78" t="s">
        <v>226</v>
      </c>
      <c r="AU3" s="82"/>
      <c r="AV3" s="71">
        <v>0</v>
      </c>
    </row>
    <row r="4" spans="2:48" x14ac:dyDescent="0.25">
      <c r="B4" s="59"/>
      <c r="L4" s="58"/>
      <c r="N4" s="59"/>
      <c r="X4" s="58"/>
      <c r="Z4" s="59"/>
      <c r="AJ4" s="58"/>
      <c r="AL4" s="59"/>
      <c r="AV4" s="58"/>
    </row>
    <row r="5" spans="2:48" x14ac:dyDescent="0.25">
      <c r="B5" s="59"/>
      <c r="D5" s="74"/>
      <c r="E5" s="75"/>
      <c r="L5" s="58"/>
      <c r="N5" s="59"/>
      <c r="P5" s="74"/>
      <c r="Q5" s="75"/>
      <c r="X5" s="58"/>
      <c r="Z5" s="59"/>
      <c r="AB5" s="74"/>
      <c r="AC5" s="75"/>
      <c r="AJ5" s="58"/>
      <c r="AL5" s="59"/>
      <c r="AN5" s="74"/>
      <c r="AO5" s="75"/>
      <c r="AV5" s="58"/>
    </row>
    <row r="6" spans="2:48" x14ac:dyDescent="0.25">
      <c r="B6" s="59"/>
      <c r="C6" s="27" t="s">
        <v>279</v>
      </c>
      <c r="L6" s="58"/>
      <c r="N6" s="59"/>
      <c r="O6" s="27"/>
      <c r="R6" t="s">
        <v>335</v>
      </c>
      <c r="X6" s="58"/>
      <c r="Z6" s="59"/>
      <c r="AA6" s="27"/>
      <c r="AC6" t="s">
        <v>298</v>
      </c>
      <c r="AJ6" s="58"/>
      <c r="AL6" s="59"/>
      <c r="AM6" s="27" t="s">
        <v>315</v>
      </c>
      <c r="AV6" s="58"/>
    </row>
    <row r="7" spans="2:48" x14ac:dyDescent="0.25">
      <c r="B7" s="59"/>
      <c r="K7" s="11"/>
      <c r="L7" s="58"/>
      <c r="N7" s="59"/>
      <c r="W7" s="11"/>
      <c r="X7" s="58"/>
      <c r="Z7" s="59"/>
      <c r="AI7" s="11"/>
      <c r="AJ7" s="58"/>
      <c r="AL7" s="59"/>
      <c r="AU7" s="11"/>
      <c r="AV7" s="58"/>
    </row>
    <row r="8" spans="2:48" x14ac:dyDescent="0.25">
      <c r="B8" s="59"/>
      <c r="I8" s="18" t="s">
        <v>307</v>
      </c>
      <c r="J8" s="11"/>
      <c r="L8" s="90" t="s">
        <v>304</v>
      </c>
      <c r="N8" s="59"/>
      <c r="U8" s="18"/>
      <c r="V8" s="11"/>
      <c r="X8" s="90" t="s">
        <v>323</v>
      </c>
      <c r="Z8" s="59"/>
      <c r="AG8" s="18"/>
      <c r="AH8" s="11" t="s">
        <v>329</v>
      </c>
      <c r="AJ8" s="90" t="s">
        <v>326</v>
      </c>
      <c r="AL8" s="59"/>
      <c r="AS8" s="18" t="s">
        <v>316</v>
      </c>
      <c r="AT8" s="11"/>
      <c r="AV8" s="90" t="s">
        <v>317</v>
      </c>
    </row>
    <row r="9" spans="2:48" x14ac:dyDescent="0.25">
      <c r="B9" s="59" t="s">
        <v>305</v>
      </c>
      <c r="K9" s="18"/>
      <c r="L9" s="58"/>
      <c r="N9" s="59" t="s">
        <v>324</v>
      </c>
      <c r="W9" s="18"/>
      <c r="X9" s="58"/>
      <c r="Z9" s="59" t="s">
        <v>327</v>
      </c>
      <c r="AI9" s="18"/>
      <c r="AJ9" s="58"/>
      <c r="AL9" s="59" t="s">
        <v>318</v>
      </c>
      <c r="AU9" s="18"/>
      <c r="AV9" s="58"/>
    </row>
    <row r="10" spans="2:48" x14ac:dyDescent="0.25">
      <c r="B10" s="59"/>
      <c r="G10" t="s">
        <v>306</v>
      </c>
      <c r="L10" s="58"/>
      <c r="N10" s="59"/>
      <c r="S10" t="s">
        <v>325</v>
      </c>
      <c r="W10" t="s">
        <v>322</v>
      </c>
      <c r="X10" s="58"/>
      <c r="Z10" s="59"/>
      <c r="AE10" t="s">
        <v>328</v>
      </c>
      <c r="AJ10" s="58"/>
      <c r="AL10" s="59"/>
      <c r="AQ10" t="s">
        <v>319</v>
      </c>
      <c r="AV10" s="58"/>
    </row>
    <row r="11" spans="2:48" x14ac:dyDescent="0.25">
      <c r="B11" s="59"/>
      <c r="L11" s="58"/>
      <c r="N11" s="59"/>
      <c r="X11" s="58"/>
      <c r="Z11" s="59"/>
      <c r="AJ11" s="58"/>
      <c r="AL11" s="59"/>
      <c r="AV11" s="58"/>
    </row>
    <row r="12" spans="2:48" x14ac:dyDescent="0.25">
      <c r="B12" s="59"/>
      <c r="C12" t="s">
        <v>269</v>
      </c>
      <c r="L12" s="58"/>
      <c r="N12" s="59"/>
      <c r="R12" t="s">
        <v>334</v>
      </c>
      <c r="X12" s="58"/>
      <c r="Z12" s="59"/>
      <c r="AC12" t="s">
        <v>297</v>
      </c>
      <c r="AJ12" s="58"/>
      <c r="AL12" s="59"/>
      <c r="AM12" t="s">
        <v>301</v>
      </c>
      <c r="AV12" s="58"/>
    </row>
    <row r="13" spans="2:48" x14ac:dyDescent="0.25">
      <c r="B13" s="59"/>
      <c r="L13" s="58"/>
      <c r="N13" s="59"/>
      <c r="X13" s="58"/>
      <c r="Z13" s="59"/>
      <c r="AJ13" s="58"/>
      <c r="AL13" s="59"/>
      <c r="AV13" s="58"/>
    </row>
    <row r="14" spans="2:48" x14ac:dyDescent="0.25">
      <c r="B14" s="60"/>
      <c r="C14" s="61"/>
      <c r="D14" s="76"/>
      <c r="E14" s="61"/>
      <c r="F14" s="61"/>
      <c r="G14" s="61"/>
      <c r="H14" s="61"/>
      <c r="I14" s="61"/>
      <c r="J14" s="61"/>
      <c r="K14" s="61"/>
      <c r="L14" s="62"/>
      <c r="N14" s="60"/>
      <c r="O14" s="61"/>
      <c r="P14" s="76"/>
      <c r="Q14" s="61"/>
      <c r="R14" s="61"/>
      <c r="S14" s="61"/>
      <c r="T14" s="61"/>
      <c r="U14" s="61"/>
      <c r="V14" s="61"/>
      <c r="W14" s="61"/>
      <c r="X14" s="62"/>
      <c r="Z14" s="60"/>
      <c r="AA14" s="61"/>
      <c r="AB14" s="76"/>
      <c r="AC14" s="61"/>
      <c r="AD14" s="61"/>
      <c r="AE14" s="61"/>
      <c r="AF14" s="61"/>
      <c r="AG14" s="61"/>
      <c r="AH14" s="61"/>
      <c r="AI14" s="61"/>
      <c r="AJ14" s="62"/>
      <c r="AL14" s="60"/>
      <c r="AM14" s="61"/>
      <c r="AN14" s="76"/>
      <c r="AO14" s="61"/>
      <c r="AP14" s="61"/>
      <c r="AQ14" s="61"/>
      <c r="AR14" s="61"/>
      <c r="AS14" s="61"/>
      <c r="AT14" s="61"/>
      <c r="AU14" s="61"/>
      <c r="AV14" s="62"/>
    </row>
    <row r="16" spans="2:48" x14ac:dyDescent="0.25">
      <c r="B16" s="63" t="s">
        <v>45</v>
      </c>
      <c r="C16" s="81" t="s">
        <v>46</v>
      </c>
      <c r="D16" s="79" t="s">
        <v>115</v>
      </c>
      <c r="E16" s="64" t="s">
        <v>117</v>
      </c>
      <c r="F16" s="81" t="s">
        <v>140</v>
      </c>
      <c r="G16" s="64" t="s">
        <v>114</v>
      </c>
      <c r="H16" s="64" t="s">
        <v>277</v>
      </c>
      <c r="I16" s="64" t="s">
        <v>303</v>
      </c>
      <c r="J16" s="64" t="s">
        <v>302</v>
      </c>
      <c r="K16" s="87" t="s">
        <v>278</v>
      </c>
      <c r="L16" s="85" t="s">
        <v>148</v>
      </c>
      <c r="N16" s="63" t="s">
        <v>45</v>
      </c>
      <c r="O16" s="81" t="s">
        <v>46</v>
      </c>
      <c r="P16" s="79" t="s">
        <v>115</v>
      </c>
      <c r="Q16" s="77" t="s">
        <v>117</v>
      </c>
      <c r="R16" s="87" t="s">
        <v>140</v>
      </c>
      <c r="S16" s="64" t="s">
        <v>114</v>
      </c>
      <c r="T16" s="64" t="s">
        <v>277</v>
      </c>
      <c r="U16" s="64" t="s">
        <v>303</v>
      </c>
      <c r="V16" s="64" t="s">
        <v>302</v>
      </c>
      <c r="W16" s="87" t="s">
        <v>278</v>
      </c>
      <c r="X16" s="85" t="s">
        <v>148</v>
      </c>
      <c r="Z16" s="63" t="s">
        <v>45</v>
      </c>
      <c r="AA16" s="81" t="s">
        <v>46</v>
      </c>
      <c r="AB16" s="79" t="s">
        <v>115</v>
      </c>
      <c r="AC16" s="77" t="s">
        <v>117</v>
      </c>
      <c r="AD16" s="87" t="s">
        <v>140</v>
      </c>
      <c r="AE16" s="64" t="s">
        <v>114</v>
      </c>
      <c r="AF16" s="77" t="s">
        <v>277</v>
      </c>
      <c r="AG16" s="64" t="s">
        <v>303</v>
      </c>
      <c r="AH16" s="64" t="s">
        <v>302</v>
      </c>
      <c r="AI16" s="81" t="s">
        <v>278</v>
      </c>
      <c r="AJ16" s="85" t="s">
        <v>148</v>
      </c>
      <c r="AL16" s="63" t="s">
        <v>45</v>
      </c>
      <c r="AM16" s="81" t="s">
        <v>46</v>
      </c>
      <c r="AN16" s="89" t="s">
        <v>115</v>
      </c>
      <c r="AO16" s="64" t="s">
        <v>117</v>
      </c>
      <c r="AP16" s="87" t="s">
        <v>140</v>
      </c>
      <c r="AQ16" s="64" t="s">
        <v>114</v>
      </c>
      <c r="AR16" s="64" t="s">
        <v>277</v>
      </c>
      <c r="AS16" s="64" t="s">
        <v>303</v>
      </c>
      <c r="AT16" s="64" t="s">
        <v>302</v>
      </c>
      <c r="AU16" s="87" t="s">
        <v>278</v>
      </c>
      <c r="AV16" s="85" t="s">
        <v>148</v>
      </c>
    </row>
    <row r="17" spans="2:48" x14ac:dyDescent="0.25">
      <c r="B17" s="65">
        <v>0.7</v>
      </c>
      <c r="C17" s="82">
        <v>85</v>
      </c>
      <c r="D17" s="80">
        <v>0</v>
      </c>
      <c r="E17" s="66">
        <v>0</v>
      </c>
      <c r="F17" s="82">
        <v>0</v>
      </c>
      <c r="G17" s="66"/>
      <c r="H17" s="66"/>
      <c r="I17" s="66"/>
      <c r="J17" s="66"/>
      <c r="K17" s="88" t="s">
        <v>226</v>
      </c>
      <c r="L17" s="86">
        <v>0</v>
      </c>
      <c r="N17" s="65">
        <v>0.7</v>
      </c>
      <c r="O17" s="82">
        <v>85</v>
      </c>
      <c r="P17" s="80">
        <v>0</v>
      </c>
      <c r="Q17" s="78">
        <v>90</v>
      </c>
      <c r="R17" s="88">
        <v>90</v>
      </c>
      <c r="S17" s="66"/>
      <c r="T17" s="66"/>
      <c r="U17" s="66"/>
      <c r="V17" s="66"/>
      <c r="W17" s="88">
        <v>0</v>
      </c>
      <c r="X17" s="86">
        <v>0</v>
      </c>
      <c r="Z17" s="65">
        <v>0.7</v>
      </c>
      <c r="AA17" s="82">
        <v>85</v>
      </c>
      <c r="AB17" s="80">
        <v>0</v>
      </c>
      <c r="AC17" s="78">
        <v>315</v>
      </c>
      <c r="AD17" s="88">
        <v>315</v>
      </c>
      <c r="AE17" s="66"/>
      <c r="AF17" s="78" t="s">
        <v>226</v>
      </c>
      <c r="AG17" s="66"/>
      <c r="AH17" s="66"/>
      <c r="AI17" s="82"/>
      <c r="AJ17" s="86">
        <v>0</v>
      </c>
      <c r="AL17" s="65">
        <v>0.7</v>
      </c>
      <c r="AM17" s="82">
        <v>85</v>
      </c>
      <c r="AN17" s="84">
        <v>45</v>
      </c>
      <c r="AO17" s="66">
        <v>0</v>
      </c>
      <c r="AP17" s="88">
        <v>45</v>
      </c>
      <c r="AQ17" s="66"/>
      <c r="AR17" s="66"/>
      <c r="AS17" s="66"/>
      <c r="AT17" s="66"/>
      <c r="AU17" s="88">
        <v>0</v>
      </c>
      <c r="AV17" s="86">
        <v>0</v>
      </c>
    </row>
    <row r="18" spans="2:48" x14ac:dyDescent="0.25">
      <c r="B18" s="59"/>
      <c r="L18" s="58"/>
      <c r="N18" s="59"/>
      <c r="X18" s="58"/>
      <c r="Z18" s="59"/>
      <c r="AJ18" s="58"/>
      <c r="AL18" s="59"/>
      <c r="AV18" s="58"/>
    </row>
    <row r="19" spans="2:48" x14ac:dyDescent="0.25">
      <c r="B19" s="59"/>
      <c r="D19" s="74"/>
      <c r="E19" s="75"/>
      <c r="L19" s="58"/>
      <c r="N19" s="59"/>
      <c r="P19" s="74"/>
      <c r="Q19" s="75"/>
      <c r="X19" s="58"/>
      <c r="Z19" s="59"/>
      <c r="AB19" s="74"/>
      <c r="AC19" s="18" t="s">
        <v>332</v>
      </c>
      <c r="AD19" t="s">
        <v>337</v>
      </c>
      <c r="AJ19" s="58"/>
      <c r="AL19" s="59"/>
      <c r="AN19" s="74"/>
      <c r="AO19" s="75"/>
      <c r="AV19" s="58"/>
    </row>
    <row r="20" spans="2:48" x14ac:dyDescent="0.25">
      <c r="B20" s="59"/>
      <c r="C20" s="27" t="s">
        <v>287</v>
      </c>
      <c r="L20" s="58"/>
      <c r="N20" s="59"/>
      <c r="O20" s="18"/>
      <c r="X20" s="58"/>
      <c r="Z20" s="59"/>
      <c r="AA20" s="18"/>
      <c r="AE20" s="27" t="s">
        <v>290</v>
      </c>
      <c r="AJ20" s="58"/>
      <c r="AL20" s="59"/>
      <c r="AM20" s="27"/>
      <c r="AV20" s="58"/>
    </row>
    <row r="21" spans="2:48" x14ac:dyDescent="0.25">
      <c r="B21" s="59"/>
      <c r="K21" s="11"/>
      <c r="L21" s="58"/>
      <c r="N21" s="59"/>
      <c r="W21" s="11"/>
      <c r="X21" s="58"/>
      <c r="Z21" s="59"/>
      <c r="AI21" s="11"/>
      <c r="AJ21" s="58"/>
      <c r="AL21" s="59"/>
      <c r="AU21" s="11"/>
      <c r="AV21" s="58"/>
    </row>
    <row r="22" spans="2:48" x14ac:dyDescent="0.25">
      <c r="B22" s="59"/>
      <c r="I22" s="18" t="s">
        <v>286</v>
      </c>
      <c r="J22" s="11"/>
      <c r="L22" s="90" t="s">
        <v>321</v>
      </c>
      <c r="N22" s="59"/>
      <c r="V22" s="11"/>
      <c r="X22" s="58"/>
      <c r="Z22" s="59"/>
      <c r="AF22" t="s">
        <v>291</v>
      </c>
      <c r="AH22" s="11"/>
      <c r="AI22" t="s">
        <v>330</v>
      </c>
      <c r="AJ22" s="58"/>
      <c r="AL22" s="59"/>
      <c r="AS22" s="18"/>
      <c r="AT22" s="11"/>
      <c r="AV22" s="90"/>
    </row>
    <row r="23" spans="2:48" x14ac:dyDescent="0.25">
      <c r="B23" s="94" t="s">
        <v>333</v>
      </c>
      <c r="K23" s="18"/>
      <c r="L23" s="58"/>
      <c r="N23" s="59"/>
      <c r="W23" s="18"/>
      <c r="X23" s="58"/>
      <c r="Z23" s="59"/>
      <c r="AE23" s="18" t="s">
        <v>331</v>
      </c>
      <c r="AI23" s="18"/>
      <c r="AJ23" s="58"/>
      <c r="AL23" s="59"/>
      <c r="AU23" s="18"/>
      <c r="AV23" s="58"/>
    </row>
    <row r="24" spans="2:48" x14ac:dyDescent="0.25">
      <c r="B24" s="59"/>
      <c r="G24" t="s">
        <v>320</v>
      </c>
      <c r="L24" s="58"/>
      <c r="N24" s="59"/>
      <c r="X24" s="58"/>
      <c r="Z24" s="59"/>
      <c r="AJ24" s="58" t="s">
        <v>282</v>
      </c>
      <c r="AL24" s="59"/>
      <c r="AV24" s="58"/>
    </row>
    <row r="25" spans="2:48" x14ac:dyDescent="0.25">
      <c r="B25" s="59"/>
      <c r="L25" s="58"/>
      <c r="N25" s="59"/>
      <c r="X25" s="58"/>
      <c r="Z25" s="59"/>
      <c r="AD25" s="27" t="s">
        <v>336</v>
      </c>
      <c r="AJ25" s="58"/>
      <c r="AL25" s="59"/>
      <c r="AV25" s="58"/>
    </row>
    <row r="26" spans="2:48" x14ac:dyDescent="0.25">
      <c r="B26" s="59"/>
      <c r="C26" t="s">
        <v>286</v>
      </c>
      <c r="L26" s="58"/>
      <c r="N26" s="59"/>
      <c r="X26" s="58"/>
      <c r="Z26" s="59"/>
      <c r="AJ26" s="58"/>
      <c r="AL26" s="59"/>
      <c r="AV26" s="58"/>
    </row>
    <row r="27" spans="2:48" x14ac:dyDescent="0.25">
      <c r="B27" s="59"/>
      <c r="L27" s="58"/>
      <c r="N27" s="59"/>
      <c r="X27" s="58"/>
      <c r="Z27" s="59" t="s">
        <v>291</v>
      </c>
      <c r="AJ27" s="58"/>
      <c r="AL27" s="59"/>
      <c r="AV27" s="58"/>
    </row>
    <row r="28" spans="2:48" x14ac:dyDescent="0.25">
      <c r="B28" s="60"/>
      <c r="C28" s="61"/>
      <c r="D28" s="76"/>
      <c r="E28" s="61"/>
      <c r="F28" s="61"/>
      <c r="G28" s="61"/>
      <c r="H28" s="61"/>
      <c r="I28" s="61"/>
      <c r="J28" s="61"/>
      <c r="K28" s="61"/>
      <c r="L28" s="62"/>
      <c r="N28" s="60"/>
      <c r="O28" s="61"/>
      <c r="P28" s="72"/>
      <c r="Q28" s="61"/>
      <c r="R28" s="61"/>
      <c r="S28" s="61"/>
      <c r="T28" s="61"/>
      <c r="U28" s="61"/>
      <c r="V28" s="61"/>
      <c r="W28" s="61"/>
      <c r="X28" s="62"/>
      <c r="Z28" s="60"/>
      <c r="AA28" s="61"/>
      <c r="AB28" s="72"/>
      <c r="AC28" s="61"/>
      <c r="AD28" s="61"/>
      <c r="AE28" s="61"/>
      <c r="AF28" s="61"/>
      <c r="AG28" s="61"/>
      <c r="AH28" s="61"/>
      <c r="AI28" s="61"/>
      <c r="AJ28" s="62"/>
      <c r="AL28" s="60"/>
      <c r="AM28" s="61"/>
      <c r="AN28" s="76"/>
      <c r="AO28" s="61"/>
      <c r="AP28" s="61"/>
      <c r="AQ28" s="61"/>
      <c r="AR28" s="61"/>
      <c r="AS28" s="61"/>
      <c r="AT28" s="61"/>
      <c r="AU28" s="61"/>
      <c r="AV28" s="62"/>
    </row>
    <row r="30" spans="2:48" x14ac:dyDescent="0.25">
      <c r="B30" t="s">
        <v>288</v>
      </c>
      <c r="N30" s="91"/>
      <c r="O30" s="92"/>
      <c r="P30" s="92"/>
      <c r="Q30" s="92"/>
      <c r="R30" s="92"/>
      <c r="S30" s="92"/>
      <c r="T30" s="92"/>
      <c r="U30" s="92"/>
      <c r="V30" s="92"/>
      <c r="W30" s="92"/>
      <c r="X30" s="93"/>
    </row>
    <row r="31" spans="2:48" x14ac:dyDescent="0.25">
      <c r="B31" t="s">
        <v>292</v>
      </c>
      <c r="N31" s="59"/>
      <c r="O31" s="21" t="s">
        <v>313</v>
      </c>
      <c r="P31" s="21"/>
      <c r="Q31" s="21"/>
      <c r="R31" s="21"/>
      <c r="S31" s="21"/>
      <c r="T31" s="21"/>
      <c r="U31" s="21" t="s">
        <v>314</v>
      </c>
      <c r="V31" s="21"/>
      <c r="W31" s="21"/>
      <c r="X31" s="58"/>
    </row>
    <row r="32" spans="2:48" x14ac:dyDescent="0.25">
      <c r="B32" t="s">
        <v>293</v>
      </c>
      <c r="N32" s="59"/>
      <c r="X32" s="58"/>
    </row>
    <row r="33" spans="2:24" x14ac:dyDescent="0.25">
      <c r="B33" t="s">
        <v>294</v>
      </c>
      <c r="N33" s="59"/>
      <c r="O33" t="s">
        <v>312</v>
      </c>
      <c r="X33" s="58"/>
    </row>
    <row r="34" spans="2:24" x14ac:dyDescent="0.25">
      <c r="B34" t="s">
        <v>289</v>
      </c>
      <c r="N34" s="59"/>
      <c r="Q34" s="18" t="s">
        <v>310</v>
      </c>
      <c r="U34" t="s">
        <v>309</v>
      </c>
      <c r="X34" s="58"/>
    </row>
    <row r="35" spans="2:24" x14ac:dyDescent="0.25">
      <c r="N35" s="59"/>
      <c r="O35" s="18"/>
      <c r="X35" s="58"/>
    </row>
    <row r="36" spans="2:24" x14ac:dyDescent="0.25">
      <c r="N36" s="59"/>
      <c r="X36" s="58"/>
    </row>
    <row r="37" spans="2:24" x14ac:dyDescent="0.25">
      <c r="N37" s="59"/>
      <c r="X37" s="58"/>
    </row>
    <row r="38" spans="2:24" x14ac:dyDescent="0.25">
      <c r="N38" s="59"/>
      <c r="X38" s="58"/>
    </row>
    <row r="39" spans="2:24" x14ac:dyDescent="0.25">
      <c r="N39" s="59"/>
      <c r="O39" t="s">
        <v>311</v>
      </c>
      <c r="W39" s="18" t="s">
        <v>310</v>
      </c>
      <c r="X39" s="58"/>
    </row>
    <row r="40" spans="2:24" x14ac:dyDescent="0.25">
      <c r="N40" s="59"/>
      <c r="U40" t="s">
        <v>308</v>
      </c>
      <c r="X40" s="58"/>
    </row>
    <row r="41" spans="2:24" x14ac:dyDescent="0.25">
      <c r="N41" s="59"/>
      <c r="X41" s="58"/>
    </row>
    <row r="42" spans="2:24" x14ac:dyDescent="0.25">
      <c r="N42" s="60"/>
      <c r="O42" s="61"/>
      <c r="P42" s="61"/>
      <c r="Q42" s="61"/>
      <c r="R42" s="61"/>
      <c r="S42" s="61"/>
      <c r="T42" s="61"/>
      <c r="U42" s="61"/>
      <c r="V42" s="61"/>
      <c r="W42" s="61"/>
      <c r="X42" s="62"/>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Orbital Period</vt:lpstr>
      <vt:lpstr>Eclipse</vt:lpstr>
      <vt:lpstr>Einflüsse auf light dips</vt:lpstr>
      <vt:lpstr>Bahnneigung</vt:lpstr>
      <vt:lpstr>Sonnensystemorbits</vt:lpstr>
      <vt:lpstr> TIC 178155732</vt:lpstr>
      <vt:lpstr>Orbit glossary</vt:lpstr>
      <vt:lpstr>Kepler Parameter</vt:lpstr>
      <vt:lpstr>Parameter-Interpretation</vt:lpstr>
      <vt:lpstr>delete</vt:lpstr>
      <vt:lpstr>Exoplanetenparameterableitung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c:creator>
  <cp:lastModifiedBy>Uli S</cp:lastModifiedBy>
  <dcterms:created xsi:type="dcterms:W3CDTF">2022-03-08T19:37:04Z</dcterms:created>
  <dcterms:modified xsi:type="dcterms:W3CDTF">2024-12-24T23:01:23Z</dcterms:modified>
</cp:coreProperties>
</file>