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G:\Meine Ablage\Python\curvesim\research\"/>
    </mc:Choice>
  </mc:AlternateContent>
  <xr:revisionPtr revIDLastSave="0" documentId="13_ncr:1_{ED86CA57-CCC4-427B-898B-764A1952C552}" xr6:coauthVersionLast="47" xr6:coauthVersionMax="47" xr10:uidLastSave="{00000000-0000-0000-0000-000000000000}"/>
  <bookViews>
    <workbookView xWindow="-120" yWindow="-120" windowWidth="29040" windowHeight="15720" firstSheet="4" activeTab="8"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sheetId="9" r:id="rId8"/>
    <sheet name="Parameter-Interpretation" sheetId="15" r:id="rId9"/>
    <sheet name="Exoplanetenparameterableitung"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<sst xmlns="http://schemas.openxmlformats.org/spreadsheetml/2006/main" count="542" uniqueCount="313">
  <si>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</si>
  <si>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</si>
  <si>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</si>
  <si>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</si>
  <si>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</si>
  <si>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</si>
  <si>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</si>
  <si>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</si>
  <si>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</si>
  <si>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</si>
  <si>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</si>
  <si>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</si>
  <si>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</si>
  <si>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</si>
  <si>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</si>
  <si>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</si>
  <si>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</si>
  <si>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</si>
  <si>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</si>
  <si>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</si>
  <si>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</si>
  <si>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</si>
  <si>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</si>
  <si>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</si>
  <si>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</si>
  <si>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</si>
  <si>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</si>
  <si>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</si>
  <si>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</si>
  <si>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</si>
  <si>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</si>
  <si>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</si>
  <si>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</si>
  <si>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</si>
  <si>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</si>
  <si>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</si>
  <si>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</si>
  <si>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</si>
  <si>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</si>
  <si>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</si>
  <si>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</si>
  <si>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</si>
  <si>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</si>
  <si>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</si>
  <si>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</si>
  <si>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</si>
  <si>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</si>
  <si>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</si>
  <si>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</si>
  <si>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</si>
  <si>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</si>
  <si>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</si>
  <si>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</si>
  <si>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</si>
  <si>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</si>
  <si>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</si>
  <si>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</si>
  <si>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</si>
  <si>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</si>
  <si>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</si>
  <si>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</si>
  <si>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</si>
  <si>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</si>
  <si>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</si>
  <si>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</si>
  <si>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</si>
  <si>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</si>
  <si>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</si>
  <si>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</si>
  <si>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</si>
  <si>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</si>
  <si>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</si>
  <si>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</si>
  <si>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</si>
  <si>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</si>
  <si>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</si>
  <si>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</si>
  <si>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</si>
  <si>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</si>
  <si>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</si>
  <si>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</si>
  <si>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</si>
  <si>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</si>
  <si>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</si>
  <si>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</si>
  <si>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</si>
  <si>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</si>
  <si>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</si>
  <si>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</si>
  <si>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</si>
  <si>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</si>
  <si>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</si>
  <si>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</si>
  <si>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</si>
  <si>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</si>
  <si>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</si>
  <si>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</si>
  <si>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</si>
  <si>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</si>
  <si>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</si>
  <si>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</si>
  <si>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</si>
  <si>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</si>
  <si>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</si>
  <si>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</si>
  <si>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</si>
  <si>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</si>
  <si>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</si>
  <si>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</si>
  <si>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</si>
  <si>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</si>
  <si>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</si>
  <si>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</si>
  <si>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</si>
  <si>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</si>
  <si>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</si>
  <si>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</si>
  <si>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</si>
  <si>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</si>
  <si>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</si>
  <si>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</si>
  <si>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</si>
  <si>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</si>
  <si>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</si>
  <si>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</si>
  <si>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</si>
  <si>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</si>
  <si>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</si>
  <si>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</si>
  <si>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</si>
  <si>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</si>
  <si>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</si>
  <si>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</si>
  <si>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</si>
  <si>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</si>
  <si>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</si>
  <si>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</si>
  <si>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</si>
  <si>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</si>
  <si>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</si>
  <si>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</si>
  <si>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</si>
  <si>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</si>
  <si>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</si>
  <si>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</si>
  <si>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</si>
  <si>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</si>
  <si>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</si>
  <si>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</si>
  <si>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</si>
  <si>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</si>
  <si>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</si>
  <si>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</si>
  <si>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</si>
  <si>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</si>
  <si>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</si>
  <si>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</si>
  <si>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</si>
  <si>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</si>
  <si>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</si>
  <si>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</si>
  <si>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</si>
  <si>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</si>
  <si>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</si>
  <si>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</si>
  <si>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</si>
  <si>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</si>
  <si>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</si>
  <si>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</si>
  <si>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</si>
  <si>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</si>
  <si>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</si>
  <si>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</si>
  <si>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</si>
  <si>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</si>
  <si>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</si>
  <si>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</si>
  <si>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</si>
  <si>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</si>
  <si>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</si>
  <si>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</si>
  <si>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</si>
  <si>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</si>
  <si>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</si>
  <si>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</si>
  <si>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</si>
  <si>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</si>
  <si>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</si>
  <si>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</si>
  <si>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</si>
  <si>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</si>
  <si>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</si>
  <si>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</si>
  <si>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</si>
  <si>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</si>
  <si>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</si>
  <si>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</si>
  <si>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</si>
  <si>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</si>
  <si>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</si>
  <si>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</si>
  <si>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</si>
  <si>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</si>
  <si>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</si>
  <si>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</si>
  <si>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</si>
  <si>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</si>
  <si>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</si>
  <si>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</si>
  <si>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</si>
  <si>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</si>
  <si>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</si>
  <si>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</si>
  <si>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</si>
  <si>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</si>
  <si>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</si>
  <si>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</si>
  <si>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</si>
  <si>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</si>
  <si>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</si>
  <si>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</si>
  <si>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</si>
  <si>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</si>
  <si>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</si>
  <si>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</si>
  <si>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L, l</t>
  </si>
  <si>
    <t>*</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</si>
  <si>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</si>
  <si>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</si>
  <si>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</si>
  <si>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</si>
  <si>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</si>
  <si>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</si>
  <si>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</si>
  <si>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</si>
  <si>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</si>
  <si>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</si>
  <si>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</si>
  <si>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</si>
  <si>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</si>
  <si>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</si>
  <si>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</si>
  <si>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</si>
  <si>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</si>
  <si>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</si>
  <si>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</si>
  <si>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</si>
  <si>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</si>
  <si>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</si>
  <si>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</si>
  <si>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</si>
  <si>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</si>
  <si>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</si>
  <si>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</si>
  <si>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</si>
  <si>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</si>
  <si>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</si>
  <si>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</si>
  <si>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</si>
  <si>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</si>
  <si>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</si>
  <si>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</si>
  <si>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</si>
  <si>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</si>
  <si>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</si>
  <si>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</si>
  <si>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</si>
  <si>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</si>
  <si>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</si>
  <si>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L=90</t>
  </si>
  <si>
    <t>L=0</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</si>
  <si>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</si>
  <si>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</si>
  <si>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</si>
  <si>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</si>
  <si>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</si>
  <si>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</si>
  <si>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</si>
  <si>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nu</t>
  </si>
  <si>
    <t>T</t>
  </si>
  <si>
    <t xml:space="preserve">L=270    </t>
  </si>
  <si>
    <t xml:space="preserve">   L=180</t>
  </si>
  <si>
    <t xml:space="preserve">nu=270    </t>
  </si>
  <si>
    <t>nu=90</t>
  </si>
  <si>
    <t>nu=0</t>
  </si>
  <si>
    <t xml:space="preserve">   nu=90</t>
  </si>
  <si>
    <t xml:space="preserve">nu=0     </t>
  </si>
  <si>
    <t xml:space="preserve">     nu=180</t>
  </si>
  <si>
    <t>T=25%*P</t>
  </si>
  <si>
    <t>T=50%*P</t>
  </si>
  <si>
    <t xml:space="preserve">T=75%*P  </t>
  </si>
  <si>
    <t xml:space="preserve">T=0     </t>
  </si>
  <si>
    <t>a, e, i are mandatory.</t>
  </si>
  <si>
    <t>Alternatively: State vector</t>
  </si>
  <si>
    <t xml:space="preserve"> nu=0     </t>
  </si>
  <si>
    <t xml:space="preserve"> nu=-135     </t>
  </si>
  <si>
    <t xml:space="preserve"> nu=180     </t>
  </si>
  <si>
    <t>2 of Ω, ω, ϖ are needed.</t>
  </si>
  <si>
    <t>1 of L, nu, EA, MA, T is needed.</t>
  </si>
  <si>
    <t>t is optional.</t>
  </si>
  <si>
    <t xml:space="preserve">     ea=180</t>
  </si>
  <si>
    <t>ea=0</t>
  </si>
  <si>
    <t>ea=90</t>
  </si>
  <si>
    <t xml:space="preserve">ea=270    </t>
  </si>
  <si>
    <t xml:space="preserve">   ea=90</t>
  </si>
  <si>
    <t xml:space="preserve">ea=0     </t>
  </si>
  <si>
    <t>ma=180</t>
  </si>
  <si>
    <t xml:space="preserve">ma=270  </t>
  </si>
  <si>
    <t>ma=90</t>
  </si>
  <si>
    <t>ma=0</t>
  </si>
  <si>
    <t xml:space="preserve">ma=0     </t>
  </si>
  <si>
    <t xml:space="preserve"> ma</t>
  </si>
  <si>
    <t xml:space="preserve"> 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</si>
</sst>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19"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indexed="64"/>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91">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3" fillId="0" borderId="0" xfId="3" applyFill="1" applyAlignment="1" applyProtection="1"/>
    <xf numFmtId="0" fontId="0" fillId="6" borderId="1" xfId="0" applyFill="1" applyBorder="1" applyAlignment="1">
      <alignment vertical="top" wrapText="1"/>
    </xf>
    <xf numFmtId="0" fontId="5"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5" borderId="1" xfId="0" applyFont="1" applyFill="1" applyBorder="1" applyAlignment="1">
      <alignment horizontal="center"/>
    </xf>
    <xf numFmtId="49" fontId="0" fillId="3" borderId="2" xfId="0" applyNumberFormat="1" applyFill="1" applyBorder="1"/>
    <xf numFmtId="0" fontId="0" fillId="0" borderId="5" xfId="0" applyBorder="1" applyAlignment="1">
      <alignment horizontal="center" wrapText="1"/>
    </xf>
    <xf numFmtId="0" fontId="0" fillId="0" borderId="6" xfId="0" applyBorder="1"/>
    <xf numFmtId="0" fontId="0" fillId="0" borderId="7" xfId="0" applyBorder="1" applyAlignment="1">
      <alignment horizontal="center" wrapText="1"/>
    </xf>
    <xf numFmtId="49" fontId="0" fillId="0" borderId="8" xfId="0" applyNumberFormat="1" applyBorder="1"/>
    <xf numFmtId="0" fontId="0" fillId="0" borderId="9" xfId="0" applyBorder="1"/>
    <xf numFmtId="49" fontId="5" fillId="3" borderId="3" xfId="0" applyNumberFormat="1" applyFont="1" applyFill="1" applyBorder="1" applyAlignment="1">
      <alignment horizontal="centerContinuous"/>
    </xf>
    <xf numFmtId="49" fontId="5" fillId="3" borderId="4" xfId="0" applyNumberFormat="1" applyFont="1" applyFill="1" applyBorder="1" applyAlignment="1">
      <alignment horizontal="centerContinuous"/>
    </xf>
    <xf numFmtId="0" fontId="0" fillId="0" borderId="8"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0" xfId="0" applyFont="1" applyBorder="1" applyAlignment="1">
      <alignment vertical="top" wrapText="1"/>
    </xf>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0" fillId="0" borderId="20" xfId="0" applyBorder="1" applyAlignment="1">
      <alignment horizontal="center"/>
    </xf>
    <xf numFmtId="0" fontId="0" fillId="0" borderId="21" xfId="0" applyBorder="1" applyAlignment="1">
      <alignment horizontal="center"/>
    </xf>
    <xf numFmtId="0" fontId="0" fillId="0" borderId="14" xfId="0" applyBorder="1" applyAlignment="1">
      <alignment horizontal="right"/>
    </xf>
    <xf numFmtId="0" fontId="0" fillId="0" borderId="0" xfId="0" applyAlignment="1">
      <alignment horizontal="left" vertical="center"/>
    </xf>
    <xf numFmtId="0" fontId="0" fillId="0" borderId="0" xfId="0" applyAlignment="1">
      <alignment horizontal="centerContinuous" vertical="center"/>
    </xf>
    <xf numFmtId="0" fontId="0" fillId="0" borderId="0" xfId="0" applyAlignment="1">
      <alignment horizontal="centerContinuous"/>
    </xf>
    <xf numFmtId="0" fontId="0" fillId="0" borderId="14" xfId="0" applyBorder="1" applyAlignment="1">
      <alignment horizontal="left"/>
    </xf>
    <xf numFmtId="0" fontId="4" fillId="0" borderId="17" xfId="0" applyFont="1" applyBorder="1" applyAlignment="1">
      <alignment horizontal="center"/>
    </xf>
    <xf numFmtId="0" fontId="4" fillId="0" borderId="19" xfId="0" applyFont="1"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2" xfId="0" applyFont="1" applyBorder="1" applyAlignment="1">
      <alignment horizontal="center" wrapText="1"/>
    </xf>
    <xf numFmtId="0" fontId="18" fillId="0" borderId="0" xfId="0" applyFont="1"/>
  </cellXfs>
  <cellStyles count="4">
    <cellStyle name="Komma" xfId="1" builtinId="3"/>
    <cellStyle name="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34</xdr:col>
      <xdr:colOff>171450</xdr:colOff>
      <xdr:row>21</xdr:row>
      <xdr:rowOff>171450</xdr:rowOff>
    </xdr:from>
    <xdr:to>
      <xdr:col>34</xdr:col>
      <xdr:colOff>351450</xdr:colOff>
      <xdr:row>22</xdr:row>
      <xdr:rowOff>170976</xdr:rowOff>
    </xdr:to>
    <xdr:sp macro="" textlink="">
      <xdr:nvSpPr>
        <xdr:cNvPr id="80" name="Ellipse 79">
          <a:extLst>
            <a:ext uri="{FF2B5EF4-FFF2-40B4-BE49-F238E27FC236}">
              <a16:creationId xmlns:a16="http://schemas.microsoft.com/office/drawing/2014/main" id="{15102C99-3444-444F-ADA3-A7F3A78FC4BC}"/>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171450</xdr:colOff>
      <xdr:row>21</xdr:row>
      <xdr:rowOff>171450</xdr:rowOff>
    </xdr:from>
    <xdr:to>
      <xdr:col>22</xdr:col>
      <xdr:colOff>351450</xdr:colOff>
      <xdr:row>22</xdr:row>
      <xdr:rowOff>170976</xdr:rowOff>
    </xdr:to>
    <xdr:sp macro="" textlink="">
      <xdr:nvSpPr>
        <xdr:cNvPr id="68" name="Ellipse 67">
          <a:extLst>
            <a:ext uri="{FF2B5EF4-FFF2-40B4-BE49-F238E27FC236}">
              <a16:creationId xmlns:a16="http://schemas.microsoft.com/office/drawing/2014/main" id="{449F63FE-10A8-461F-B2B2-E4084BFE60A0}"/>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161925</xdr:colOff>
      <xdr:row>7</xdr:row>
      <xdr:rowOff>171450</xdr:rowOff>
    </xdr:from>
    <xdr:to>
      <xdr:col>9</xdr:col>
      <xdr:colOff>341925</xdr:colOff>
      <xdr:row>8</xdr:row>
      <xdr:rowOff>170976</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341256</xdr:colOff>
      <xdr:row>3</xdr:row>
      <xdr:rowOff>80121</xdr:rowOff>
    </xdr:from>
    <xdr:to>
      <xdr:col>5</xdr:col>
      <xdr:colOff>27933</xdr:colOff>
      <xdr:row>13</xdr:row>
      <xdr:rowOff>108140</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285749</xdr:colOff>
      <xdr:row>8</xdr:row>
      <xdr:rowOff>51133</xdr:rowOff>
    </xdr:from>
    <xdr:to>
      <xdr:col>10</xdr:col>
      <xdr:colOff>230324</xdr:colOff>
      <xdr:row>8</xdr:row>
      <xdr:rowOff>96852</xdr:rowOff>
    </xdr:to>
    <xdr:sp macro="" textlink="">
      <xdr:nvSpPr>
        <xdr:cNvPr id="28" name="Ellipse 27">
          <a:extLst>
            <a:ext uri="{FF2B5EF4-FFF2-40B4-BE49-F238E27FC236}">
              <a16:creationId xmlns:a16="http://schemas.microsoft.com/office/drawing/2014/main" id="{FE97BB2D-375D-4884-9FDA-22D68613B832}"/>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219754</xdr:colOff>
      <xdr:row>8</xdr:row>
      <xdr:rowOff>8965</xdr:rowOff>
    </xdr:from>
    <xdr:to>
      <xdr:col>9</xdr:col>
      <xdr:colOff>296395</xdr:colOff>
      <xdr:row>8</xdr:row>
      <xdr:rowOff>90955</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329274</xdr:colOff>
      <xdr:row>13</xdr:row>
      <xdr:rowOff>63312</xdr:rowOff>
    </xdr:from>
    <xdr:to>
      <xdr:col>4</xdr:col>
      <xdr:colOff>10645</xdr:colOff>
      <xdr:row>13</xdr:row>
      <xdr:rowOff>149255</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289819</xdr:colOff>
      <xdr:row>10</xdr:row>
      <xdr:rowOff>169768</xdr:rowOff>
    </xdr:from>
    <xdr:to>
      <xdr:col>4</xdr:col>
      <xdr:colOff>69769</xdr:colOff>
      <xdr:row>11</xdr:row>
      <xdr:rowOff>159947</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18516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304800</xdr:colOff>
      <xdr:row>5</xdr:row>
      <xdr:rowOff>66675</xdr:rowOff>
    </xdr:from>
    <xdr:to>
      <xdr:col>4</xdr:col>
      <xdr:colOff>386221</xdr:colOff>
      <xdr:row>5</xdr:row>
      <xdr:rowOff>152618</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341949</xdr:colOff>
      <xdr:row>22</xdr:row>
      <xdr:rowOff>56288</xdr:rowOff>
    </xdr:from>
    <xdr:to>
      <xdr:col>23</xdr:col>
      <xdr:colOff>305664</xdr:colOff>
      <xdr:row>22</xdr:row>
      <xdr:rowOff>113345</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rot="10800000">
          <a:off x="6923724" y="4161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352425</xdr:colOff>
      <xdr:row>3</xdr:row>
      <xdr:rowOff>38100</xdr:rowOff>
    </xdr:from>
    <xdr:to>
      <xdr:col>4</xdr:col>
      <xdr:colOff>33796</xdr:colOff>
      <xdr:row>3</xdr:row>
      <xdr:rowOff>124043</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371475</xdr:colOff>
      <xdr:row>5</xdr:row>
      <xdr:rowOff>76200</xdr:rowOff>
    </xdr:from>
    <xdr:to>
      <xdr:col>3</xdr:col>
      <xdr:colOff>52846</xdr:colOff>
      <xdr:row>5</xdr:row>
      <xdr:rowOff>162143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57829</xdr:colOff>
      <xdr:row>8</xdr:row>
      <xdr:rowOff>47065</xdr:rowOff>
    </xdr:from>
    <xdr:to>
      <xdr:col>10</xdr:col>
      <xdr:colOff>134470</xdr:colOff>
      <xdr:row>8</xdr:row>
      <xdr:rowOff>129055</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161925</xdr:colOff>
      <xdr:row>7</xdr:row>
      <xdr:rowOff>171450</xdr:rowOff>
    </xdr:from>
    <xdr:to>
      <xdr:col>21</xdr:col>
      <xdr:colOff>341925</xdr:colOff>
      <xdr:row>8</xdr:row>
      <xdr:rowOff>170976</xdr:rowOff>
    </xdr:to>
    <xdr:sp macro="" textlink="">
      <xdr:nvSpPr>
        <xdr:cNvPr id="2" name="Ellipse 1">
          <a:extLst>
            <a:ext uri="{FF2B5EF4-FFF2-40B4-BE49-F238E27FC236}">
              <a16:creationId xmlns:a16="http://schemas.microsoft.com/office/drawing/2014/main" id="{0CC804BA-4F96-44F7-8F6B-AA4A28734F03}"/>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341256</xdr:colOff>
      <xdr:row>3</xdr:row>
      <xdr:rowOff>80121</xdr:rowOff>
    </xdr:from>
    <xdr:to>
      <xdr:col>17</xdr:col>
      <xdr:colOff>27933</xdr:colOff>
      <xdr:row>13</xdr:row>
      <xdr:rowOff>108140</xdr:rowOff>
    </xdr:to>
    <xdr:sp macro="" textlink="">
      <xdr:nvSpPr>
        <xdr:cNvPr id="3" name="Ellipse 2">
          <a:extLst>
            <a:ext uri="{FF2B5EF4-FFF2-40B4-BE49-F238E27FC236}">
              <a16:creationId xmlns:a16="http://schemas.microsoft.com/office/drawing/2014/main" id="{EF08BB67-E147-44F2-85FE-C304BBCEE7F4}"/>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285749</xdr:colOff>
      <xdr:row>8</xdr:row>
      <xdr:rowOff>51133</xdr:rowOff>
    </xdr:from>
    <xdr:to>
      <xdr:col>22</xdr:col>
      <xdr:colOff>230324</xdr:colOff>
      <xdr:row>8</xdr:row>
      <xdr:rowOff>96852</xdr:rowOff>
    </xdr:to>
    <xdr:sp macro="" textlink="">
      <xdr:nvSpPr>
        <xdr:cNvPr id="4" name="Ellipse 3">
          <a:extLst>
            <a:ext uri="{FF2B5EF4-FFF2-40B4-BE49-F238E27FC236}">
              <a16:creationId xmlns:a16="http://schemas.microsoft.com/office/drawing/2014/main" id="{EF4ED95F-76CA-455F-84F8-EC43E3B8065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219754</xdr:colOff>
      <xdr:row>8</xdr:row>
      <xdr:rowOff>8965</xdr:rowOff>
    </xdr:from>
    <xdr:to>
      <xdr:col>21</xdr:col>
      <xdr:colOff>296395</xdr:colOff>
      <xdr:row>8</xdr:row>
      <xdr:rowOff>90955</xdr:rowOff>
    </xdr:to>
    <xdr:sp macro="" textlink="">
      <xdr:nvSpPr>
        <xdr:cNvPr id="5" name="Ellipse 4">
          <a:extLst>
            <a:ext uri="{FF2B5EF4-FFF2-40B4-BE49-F238E27FC236}">
              <a16:creationId xmlns:a16="http://schemas.microsoft.com/office/drawing/2014/main" id="{C7301AED-7D61-44B0-B19A-52F1769D0F5B}"/>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329274</xdr:colOff>
      <xdr:row>13</xdr:row>
      <xdr:rowOff>63312</xdr:rowOff>
    </xdr:from>
    <xdr:to>
      <xdr:col>16</xdr:col>
      <xdr:colOff>10645</xdr:colOff>
      <xdr:row>13</xdr:row>
      <xdr:rowOff>149255</xdr:rowOff>
    </xdr:to>
    <xdr:sp macro="" textlink="">
      <xdr:nvSpPr>
        <xdr:cNvPr id="6" name="Ellipse 5">
          <a:extLst>
            <a:ext uri="{FF2B5EF4-FFF2-40B4-BE49-F238E27FC236}">
              <a16:creationId xmlns:a16="http://schemas.microsoft.com/office/drawing/2014/main" id="{E162A450-3CB6-4DA0-9CA8-84E98029B88D}"/>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289819</xdr:colOff>
      <xdr:row>10</xdr:row>
      <xdr:rowOff>169768</xdr:rowOff>
    </xdr:from>
    <xdr:to>
      <xdr:col>16</xdr:col>
      <xdr:colOff>69769</xdr:colOff>
      <xdr:row>11</xdr:row>
      <xdr:rowOff>159947</xdr:rowOff>
    </xdr:to>
    <xdr:sp macro="" textlink="">
      <xdr:nvSpPr>
        <xdr:cNvPr id="7" name="Ellipse 6">
          <a:extLst>
            <a:ext uri="{FF2B5EF4-FFF2-40B4-BE49-F238E27FC236}">
              <a16:creationId xmlns:a16="http://schemas.microsoft.com/office/drawing/2014/main" id="{E90CF0F4-1B30-4173-8465-16656C2EAB26}"/>
            </a:ext>
          </a:extLst>
        </xdr:cNvPr>
        <xdr:cNvSpPr/>
      </xdr:nvSpPr>
      <xdr:spPr>
        <a:xfrm>
          <a:off x="56714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16</xdr:col>
      <xdr:colOff>381000</xdr:colOff>
      <xdr:row>8</xdr:row>
      <xdr:rowOff>66675</xdr:rowOff>
    </xdr:from>
    <xdr:to>
      <xdr:col>17</xdr:col>
      <xdr:colOff>62371</xdr:colOff>
      <xdr:row>8</xdr:row>
      <xdr:rowOff>152618</xdr:rowOff>
    </xdr:to>
    <xdr:sp macro="" textlink="">
      <xdr:nvSpPr>
        <xdr:cNvPr id="8" name="Ellipse 7">
          <a:extLst>
            <a:ext uri="{FF2B5EF4-FFF2-40B4-BE49-F238E27FC236}">
              <a16:creationId xmlns:a16="http://schemas.microsoft.com/office/drawing/2014/main" id="{DF087767-498B-48CE-8B26-F561C80C30FB}"/>
            </a:ext>
          </a:extLst>
        </xdr:cNvPr>
        <xdr:cNvSpPr/>
      </xdr:nvSpPr>
      <xdr:spPr>
        <a:xfrm>
          <a:off x="6162675" y="15049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352425</xdr:colOff>
      <xdr:row>3</xdr:row>
      <xdr:rowOff>38100</xdr:rowOff>
    </xdr:from>
    <xdr:to>
      <xdr:col>16</xdr:col>
      <xdr:colOff>33796</xdr:colOff>
      <xdr:row>3</xdr:row>
      <xdr:rowOff>124043</xdr:rowOff>
    </xdr:to>
    <xdr:sp macro="" textlink="">
      <xdr:nvSpPr>
        <xdr:cNvPr id="9" name="Ellipse 8">
          <a:extLst>
            <a:ext uri="{FF2B5EF4-FFF2-40B4-BE49-F238E27FC236}">
              <a16:creationId xmlns:a16="http://schemas.microsoft.com/office/drawing/2014/main" id="{8E517E2E-5DFD-42CF-86D8-4227E4D5D804}"/>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304800</xdr:colOff>
      <xdr:row>8</xdr:row>
      <xdr:rowOff>57150</xdr:rowOff>
    </xdr:from>
    <xdr:to>
      <xdr:col>14</xdr:col>
      <xdr:colOff>386221</xdr:colOff>
      <xdr:row>8</xdr:row>
      <xdr:rowOff>143093</xdr:rowOff>
    </xdr:to>
    <xdr:sp macro="" textlink="">
      <xdr:nvSpPr>
        <xdr:cNvPr id="10" name="Ellipse 9">
          <a:extLst>
            <a:ext uri="{FF2B5EF4-FFF2-40B4-BE49-F238E27FC236}">
              <a16:creationId xmlns:a16="http://schemas.microsoft.com/office/drawing/2014/main" id="{3C40966D-AD60-484A-9183-8248FC0D204B}"/>
            </a:ext>
          </a:extLst>
        </xdr:cNvPr>
        <xdr:cNvSpPr/>
      </xdr:nvSpPr>
      <xdr:spPr>
        <a:xfrm>
          <a:off x="5286375" y="1495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162604</xdr:colOff>
      <xdr:row>8</xdr:row>
      <xdr:rowOff>28015</xdr:rowOff>
    </xdr:from>
    <xdr:to>
      <xdr:col>22</xdr:col>
      <xdr:colOff>239245</xdr:colOff>
      <xdr:row>8</xdr:row>
      <xdr:rowOff>110005</xdr:rowOff>
    </xdr:to>
    <xdr:sp macro="" textlink="">
      <xdr:nvSpPr>
        <xdr:cNvPr id="11" name="Ellipse 10">
          <a:extLst>
            <a:ext uri="{FF2B5EF4-FFF2-40B4-BE49-F238E27FC236}">
              <a16:creationId xmlns:a16="http://schemas.microsoft.com/office/drawing/2014/main" id="{9A5DAEAD-6019-418B-9256-AAE1540157DA}"/>
            </a:ext>
          </a:extLst>
        </xdr:cNvPr>
        <xdr:cNvSpPr/>
      </xdr:nvSpPr>
      <xdr:spPr>
        <a:xfrm>
          <a:off x="8344579" y="14662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161925</xdr:colOff>
      <xdr:row>7</xdr:row>
      <xdr:rowOff>171450</xdr:rowOff>
    </xdr:from>
    <xdr:to>
      <xdr:col>33</xdr:col>
      <xdr:colOff>341925</xdr:colOff>
      <xdr:row>8</xdr:row>
      <xdr:rowOff>170976</xdr:rowOff>
    </xdr:to>
    <xdr:sp macro="" textlink="">
      <xdr:nvSpPr>
        <xdr:cNvPr id="12" name="Ellipse 11">
          <a:extLst>
            <a:ext uri="{FF2B5EF4-FFF2-40B4-BE49-F238E27FC236}">
              <a16:creationId xmlns:a16="http://schemas.microsoft.com/office/drawing/2014/main" id="{229EDF46-1B00-44A5-9A80-A460020D9D63}"/>
            </a:ext>
          </a:extLst>
        </xdr:cNvPr>
        <xdr:cNvSpPr/>
      </xdr:nvSpPr>
      <xdr:spPr>
        <a:xfrm>
          <a:off x="7943850"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341256</xdr:colOff>
      <xdr:row>3</xdr:row>
      <xdr:rowOff>80121</xdr:rowOff>
    </xdr:from>
    <xdr:to>
      <xdr:col>29</xdr:col>
      <xdr:colOff>27933</xdr:colOff>
      <xdr:row>13</xdr:row>
      <xdr:rowOff>108140</xdr:rowOff>
    </xdr:to>
    <xdr:sp macro="" textlink="">
      <xdr:nvSpPr>
        <xdr:cNvPr id="13" name="Ellipse 12">
          <a:extLst>
            <a:ext uri="{FF2B5EF4-FFF2-40B4-BE49-F238E27FC236}">
              <a16:creationId xmlns:a16="http://schemas.microsoft.com/office/drawing/2014/main" id="{BD0FC4EA-B103-469F-A6F9-6A48D7C4F569}"/>
            </a:ext>
          </a:extLst>
        </xdr:cNvPr>
        <xdr:cNvSpPr/>
      </xdr:nvSpPr>
      <xdr:spPr>
        <a:xfrm rot="5400000">
          <a:off x="47997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32</xdr:col>
      <xdr:colOff>285749</xdr:colOff>
      <xdr:row>8</xdr:row>
      <xdr:rowOff>51133</xdr:rowOff>
    </xdr:from>
    <xdr:to>
      <xdr:col>34</xdr:col>
      <xdr:colOff>230324</xdr:colOff>
      <xdr:row>8</xdr:row>
      <xdr:rowOff>96852</xdr:rowOff>
    </xdr:to>
    <xdr:sp macro="" textlink="">
      <xdr:nvSpPr>
        <xdr:cNvPr id="14" name="Ellipse 13">
          <a:extLst>
            <a:ext uri="{FF2B5EF4-FFF2-40B4-BE49-F238E27FC236}">
              <a16:creationId xmlns:a16="http://schemas.microsoft.com/office/drawing/2014/main" id="{3B87305A-B848-4195-8028-137FB72BC9E7}"/>
            </a:ext>
          </a:extLst>
        </xdr:cNvPr>
        <xdr:cNvSpPr/>
      </xdr:nvSpPr>
      <xdr:spPr>
        <a:xfrm>
          <a:off x="7667624"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219754</xdr:colOff>
      <xdr:row>8</xdr:row>
      <xdr:rowOff>8965</xdr:rowOff>
    </xdr:from>
    <xdr:to>
      <xdr:col>33</xdr:col>
      <xdr:colOff>296395</xdr:colOff>
      <xdr:row>8</xdr:row>
      <xdr:rowOff>90955</xdr:rowOff>
    </xdr:to>
    <xdr:sp macro="" textlink="">
      <xdr:nvSpPr>
        <xdr:cNvPr id="15" name="Ellipse 14">
          <a:extLst>
            <a:ext uri="{FF2B5EF4-FFF2-40B4-BE49-F238E27FC236}">
              <a16:creationId xmlns:a16="http://schemas.microsoft.com/office/drawing/2014/main" id="{33418DFD-A144-4F16-849C-EE852BAB44F6}"/>
            </a:ext>
          </a:extLst>
        </xdr:cNvPr>
        <xdr:cNvSpPr/>
      </xdr:nvSpPr>
      <xdr:spPr>
        <a:xfrm>
          <a:off x="80016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329274</xdr:colOff>
      <xdr:row>13</xdr:row>
      <xdr:rowOff>63312</xdr:rowOff>
    </xdr:from>
    <xdr:to>
      <xdr:col>28</xdr:col>
      <xdr:colOff>10645</xdr:colOff>
      <xdr:row>13</xdr:row>
      <xdr:rowOff>149255</xdr:rowOff>
    </xdr:to>
    <xdr:sp macro="" textlink="">
      <xdr:nvSpPr>
        <xdr:cNvPr id="16" name="Ellipse 15">
          <a:extLst>
            <a:ext uri="{FF2B5EF4-FFF2-40B4-BE49-F238E27FC236}">
              <a16:creationId xmlns:a16="http://schemas.microsoft.com/office/drawing/2014/main" id="{C09DECE5-680B-4DDD-AE54-88305A567772}"/>
            </a:ext>
          </a:extLst>
        </xdr:cNvPr>
        <xdr:cNvSpPr/>
      </xdr:nvSpPr>
      <xdr:spPr>
        <a:xfrm>
          <a:off x="5710899"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289819</xdr:colOff>
      <xdr:row>10</xdr:row>
      <xdr:rowOff>169768</xdr:rowOff>
    </xdr:from>
    <xdr:to>
      <xdr:col>28</xdr:col>
      <xdr:colOff>69769</xdr:colOff>
      <xdr:row>11</xdr:row>
      <xdr:rowOff>159947</xdr:rowOff>
    </xdr:to>
    <xdr:sp macro="" textlink="">
      <xdr:nvSpPr>
        <xdr:cNvPr id="17" name="Ellipse 16">
          <a:extLst>
            <a:ext uri="{FF2B5EF4-FFF2-40B4-BE49-F238E27FC236}">
              <a16:creationId xmlns:a16="http://schemas.microsoft.com/office/drawing/2014/main" id="{5612FD5C-167B-4670-9D23-CBB92D3773A9}"/>
            </a:ext>
          </a:extLst>
        </xdr:cNvPr>
        <xdr:cNvSpPr/>
      </xdr:nvSpPr>
      <xdr:spPr>
        <a:xfrm>
          <a:off x="1015771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361950</xdr:colOff>
      <xdr:row>9</xdr:row>
      <xdr:rowOff>171450</xdr:rowOff>
    </xdr:from>
    <xdr:to>
      <xdr:col>29</xdr:col>
      <xdr:colOff>43321</xdr:colOff>
      <xdr:row>10</xdr:row>
      <xdr:rowOff>66893</xdr:rowOff>
    </xdr:to>
    <xdr:sp macro="" textlink="">
      <xdr:nvSpPr>
        <xdr:cNvPr id="18" name="Ellipse 17">
          <a:extLst>
            <a:ext uri="{FF2B5EF4-FFF2-40B4-BE49-F238E27FC236}">
              <a16:creationId xmlns:a16="http://schemas.microsoft.com/office/drawing/2014/main" id="{519D02BF-A3A9-4714-A5ED-8E1D1B6F9910}"/>
            </a:ext>
          </a:extLst>
        </xdr:cNvPr>
        <xdr:cNvSpPr/>
      </xdr:nvSpPr>
      <xdr:spPr>
        <a:xfrm>
          <a:off x="10629900" y="18002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352425</xdr:colOff>
      <xdr:row>3</xdr:row>
      <xdr:rowOff>38100</xdr:rowOff>
    </xdr:from>
    <xdr:to>
      <xdr:col>28</xdr:col>
      <xdr:colOff>33796</xdr:colOff>
      <xdr:row>3</xdr:row>
      <xdr:rowOff>124043</xdr:rowOff>
    </xdr:to>
    <xdr:sp macro="" textlink="">
      <xdr:nvSpPr>
        <xdr:cNvPr id="19" name="Ellipse 18">
          <a:extLst>
            <a:ext uri="{FF2B5EF4-FFF2-40B4-BE49-F238E27FC236}">
              <a16:creationId xmlns:a16="http://schemas.microsoft.com/office/drawing/2014/main" id="{F9E75683-1E50-4B84-B216-F6869081AD61}"/>
            </a:ext>
          </a:extLst>
        </xdr:cNvPr>
        <xdr:cNvSpPr/>
      </xdr:nvSpPr>
      <xdr:spPr>
        <a:xfrm>
          <a:off x="5734050"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323850</xdr:colOff>
      <xdr:row>9</xdr:row>
      <xdr:rowOff>161925</xdr:rowOff>
    </xdr:from>
    <xdr:to>
      <xdr:col>27</xdr:col>
      <xdr:colOff>5221</xdr:colOff>
      <xdr:row>10</xdr:row>
      <xdr:rowOff>57368</xdr:rowOff>
    </xdr:to>
    <xdr:sp macro="" textlink="">
      <xdr:nvSpPr>
        <xdr:cNvPr id="20" name="Ellipse 19">
          <a:extLst>
            <a:ext uri="{FF2B5EF4-FFF2-40B4-BE49-F238E27FC236}">
              <a16:creationId xmlns:a16="http://schemas.microsoft.com/office/drawing/2014/main" id="{D21324C7-B0D7-489B-9785-25EDDCA07D68}"/>
            </a:ext>
          </a:extLst>
        </xdr:cNvPr>
        <xdr:cNvSpPr/>
      </xdr:nvSpPr>
      <xdr:spPr>
        <a:xfrm>
          <a:off x="9791700" y="17907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95929</xdr:colOff>
      <xdr:row>8</xdr:row>
      <xdr:rowOff>8965</xdr:rowOff>
    </xdr:from>
    <xdr:to>
      <xdr:col>34</xdr:col>
      <xdr:colOff>172570</xdr:colOff>
      <xdr:row>8</xdr:row>
      <xdr:rowOff>90955</xdr:rowOff>
    </xdr:to>
    <xdr:sp macro="" textlink="">
      <xdr:nvSpPr>
        <xdr:cNvPr id="21" name="Ellipse 20">
          <a:extLst>
            <a:ext uri="{FF2B5EF4-FFF2-40B4-BE49-F238E27FC236}">
              <a16:creationId xmlns:a16="http://schemas.microsoft.com/office/drawing/2014/main" id="{2A1EF6AC-F99E-480D-97AC-3AAD31F6C2D4}"/>
            </a:ext>
          </a:extLst>
        </xdr:cNvPr>
        <xdr:cNvSpPr/>
      </xdr:nvSpPr>
      <xdr:spPr>
        <a:xfrm>
          <a:off x="127641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161925</xdr:colOff>
      <xdr:row>7</xdr:row>
      <xdr:rowOff>171450</xdr:rowOff>
    </xdr:from>
    <xdr:to>
      <xdr:col>45</xdr:col>
      <xdr:colOff>341925</xdr:colOff>
      <xdr:row>8</xdr:row>
      <xdr:rowOff>170976</xdr:rowOff>
    </xdr:to>
    <xdr:sp macro="" textlink="">
      <xdr:nvSpPr>
        <xdr:cNvPr id="41" name="Ellipse 40">
          <a:extLst>
            <a:ext uri="{FF2B5EF4-FFF2-40B4-BE49-F238E27FC236}">
              <a16:creationId xmlns:a16="http://schemas.microsoft.com/office/drawing/2014/main" id="{D3B64776-6C5C-439D-AF25-621331621455}"/>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341256</xdr:colOff>
      <xdr:row>3</xdr:row>
      <xdr:rowOff>80121</xdr:rowOff>
    </xdr:from>
    <xdr:to>
      <xdr:col>41</xdr:col>
      <xdr:colOff>27933</xdr:colOff>
      <xdr:row>13</xdr:row>
      <xdr:rowOff>108140</xdr:rowOff>
    </xdr:to>
    <xdr:sp macro="" textlink="">
      <xdr:nvSpPr>
        <xdr:cNvPr id="42" name="Ellipse 41">
          <a:extLst>
            <a:ext uri="{FF2B5EF4-FFF2-40B4-BE49-F238E27FC236}">
              <a16:creationId xmlns:a16="http://schemas.microsoft.com/office/drawing/2014/main" id="{7EE67DAB-CCE8-4751-A186-CD041459B0D2}"/>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44</xdr:col>
      <xdr:colOff>285749</xdr:colOff>
      <xdr:row>8</xdr:row>
      <xdr:rowOff>51133</xdr:rowOff>
    </xdr:from>
    <xdr:to>
      <xdr:col>46</xdr:col>
      <xdr:colOff>230324</xdr:colOff>
      <xdr:row>8</xdr:row>
      <xdr:rowOff>96852</xdr:rowOff>
    </xdr:to>
    <xdr:sp macro="" textlink="">
      <xdr:nvSpPr>
        <xdr:cNvPr id="43" name="Ellipse 42">
          <a:extLst>
            <a:ext uri="{FF2B5EF4-FFF2-40B4-BE49-F238E27FC236}">
              <a16:creationId xmlns:a16="http://schemas.microsoft.com/office/drawing/2014/main" id="{3FE88EC9-A682-4B52-973B-CB30F2196B6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219754</xdr:colOff>
      <xdr:row>8</xdr:row>
      <xdr:rowOff>8965</xdr:rowOff>
    </xdr:from>
    <xdr:to>
      <xdr:col>45</xdr:col>
      <xdr:colOff>296395</xdr:colOff>
      <xdr:row>8</xdr:row>
      <xdr:rowOff>90955</xdr:rowOff>
    </xdr:to>
    <xdr:sp macro="" textlink="">
      <xdr:nvSpPr>
        <xdr:cNvPr id="44" name="Ellipse 43">
          <a:extLst>
            <a:ext uri="{FF2B5EF4-FFF2-40B4-BE49-F238E27FC236}">
              <a16:creationId xmlns:a16="http://schemas.microsoft.com/office/drawing/2014/main" id="{4BD15C6F-03B3-4FC4-8E4E-9EA97EB28EF7}"/>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329274</xdr:colOff>
      <xdr:row>13</xdr:row>
      <xdr:rowOff>63312</xdr:rowOff>
    </xdr:from>
    <xdr:to>
      <xdr:col>40</xdr:col>
      <xdr:colOff>10645</xdr:colOff>
      <xdr:row>13</xdr:row>
      <xdr:rowOff>149255</xdr:rowOff>
    </xdr:to>
    <xdr:sp macro="" textlink="">
      <xdr:nvSpPr>
        <xdr:cNvPr id="45" name="Ellipse 44">
          <a:extLst>
            <a:ext uri="{FF2B5EF4-FFF2-40B4-BE49-F238E27FC236}">
              <a16:creationId xmlns:a16="http://schemas.microsoft.com/office/drawing/2014/main" id="{498EA7CA-8811-4ADF-A1A9-886E48BC5918}"/>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289819</xdr:colOff>
      <xdr:row>10</xdr:row>
      <xdr:rowOff>169768</xdr:rowOff>
    </xdr:from>
    <xdr:to>
      <xdr:col>40</xdr:col>
      <xdr:colOff>69769</xdr:colOff>
      <xdr:row>11</xdr:row>
      <xdr:rowOff>159947</xdr:rowOff>
    </xdr:to>
    <xdr:sp macro="" textlink="">
      <xdr:nvSpPr>
        <xdr:cNvPr id="46" name="Ellipse 45">
          <a:extLst>
            <a:ext uri="{FF2B5EF4-FFF2-40B4-BE49-F238E27FC236}">
              <a16:creationId xmlns:a16="http://schemas.microsoft.com/office/drawing/2014/main" id="{7568FFA0-83C8-4E27-9150-329444B8644F}"/>
            </a:ext>
          </a:extLst>
        </xdr:cNvPr>
        <xdr:cNvSpPr/>
      </xdr:nvSpPr>
      <xdr:spPr>
        <a:xfrm>
          <a:off x="1464399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304800</xdr:colOff>
      <xdr:row>5</xdr:row>
      <xdr:rowOff>66675</xdr:rowOff>
    </xdr:from>
    <xdr:to>
      <xdr:col>40</xdr:col>
      <xdr:colOff>386221</xdr:colOff>
      <xdr:row>5</xdr:row>
      <xdr:rowOff>152618</xdr:rowOff>
    </xdr:to>
    <xdr:sp macro="" textlink="">
      <xdr:nvSpPr>
        <xdr:cNvPr id="47" name="Ellipse 46">
          <a:extLst>
            <a:ext uri="{FF2B5EF4-FFF2-40B4-BE49-F238E27FC236}">
              <a16:creationId xmlns:a16="http://schemas.microsoft.com/office/drawing/2014/main" id="{44F8E335-C49B-4FCE-9030-8A998CBAD067}"/>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352425</xdr:colOff>
      <xdr:row>3</xdr:row>
      <xdr:rowOff>38100</xdr:rowOff>
    </xdr:from>
    <xdr:to>
      <xdr:col>40</xdr:col>
      <xdr:colOff>33796</xdr:colOff>
      <xdr:row>3</xdr:row>
      <xdr:rowOff>124043</xdr:rowOff>
    </xdr:to>
    <xdr:sp macro="" textlink="">
      <xdr:nvSpPr>
        <xdr:cNvPr id="48" name="Ellipse 47">
          <a:extLst>
            <a:ext uri="{FF2B5EF4-FFF2-40B4-BE49-F238E27FC236}">
              <a16:creationId xmlns:a16="http://schemas.microsoft.com/office/drawing/2014/main" id="{CF66EED3-BE84-4B21-9942-36E2C003E4E1}"/>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371475</xdr:colOff>
      <xdr:row>5</xdr:row>
      <xdr:rowOff>76200</xdr:rowOff>
    </xdr:from>
    <xdr:to>
      <xdr:col>39</xdr:col>
      <xdr:colOff>52846</xdr:colOff>
      <xdr:row>5</xdr:row>
      <xdr:rowOff>162143</xdr:rowOff>
    </xdr:to>
    <xdr:sp macro="" textlink="">
      <xdr:nvSpPr>
        <xdr:cNvPr id="49" name="Ellipse 48">
          <a:extLst>
            <a:ext uri="{FF2B5EF4-FFF2-40B4-BE49-F238E27FC236}">
              <a16:creationId xmlns:a16="http://schemas.microsoft.com/office/drawing/2014/main" id="{B2C2ABA7-8A82-4F39-87AC-99D707C5256F}"/>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46</xdr:col>
      <xdr:colOff>57829</xdr:colOff>
      <xdr:row>8</xdr:row>
      <xdr:rowOff>47065</xdr:rowOff>
    </xdr:from>
    <xdr:to>
      <xdr:col>46</xdr:col>
      <xdr:colOff>134470</xdr:colOff>
      <xdr:row>8</xdr:row>
      <xdr:rowOff>129055</xdr:rowOff>
    </xdr:to>
    <xdr:sp macro="" textlink="">
      <xdr:nvSpPr>
        <xdr:cNvPr id="50" name="Ellipse 49">
          <a:extLst>
            <a:ext uri="{FF2B5EF4-FFF2-40B4-BE49-F238E27FC236}">
              <a16:creationId xmlns:a16="http://schemas.microsoft.com/office/drawing/2014/main" id="{3B95A5B1-3ABE-4253-97DE-FD41AEBABB24}"/>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161925</xdr:colOff>
      <xdr:row>21</xdr:row>
      <xdr:rowOff>171450</xdr:rowOff>
    </xdr:from>
    <xdr:to>
      <xdr:col>9</xdr:col>
      <xdr:colOff>341925</xdr:colOff>
      <xdr:row>22</xdr:row>
      <xdr:rowOff>170976</xdr:rowOff>
    </xdr:to>
    <xdr:sp macro="" textlink="">
      <xdr:nvSpPr>
        <xdr:cNvPr id="52" name="Ellipse 51">
          <a:extLst>
            <a:ext uri="{FF2B5EF4-FFF2-40B4-BE49-F238E27FC236}">
              <a16:creationId xmlns:a16="http://schemas.microsoft.com/office/drawing/2014/main" id="{030A4FDF-7CDB-40C7-9E31-B7C69F61AFFF}"/>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341256</xdr:colOff>
      <xdr:row>17</xdr:row>
      <xdr:rowOff>80121</xdr:rowOff>
    </xdr:from>
    <xdr:to>
      <xdr:col>5</xdr:col>
      <xdr:colOff>27933</xdr:colOff>
      <xdr:row>27</xdr:row>
      <xdr:rowOff>108140</xdr:rowOff>
    </xdr:to>
    <xdr:sp macro="" textlink="">
      <xdr:nvSpPr>
        <xdr:cNvPr id="53" name="Ellipse 52">
          <a:extLst>
            <a:ext uri="{FF2B5EF4-FFF2-40B4-BE49-F238E27FC236}">
              <a16:creationId xmlns:a16="http://schemas.microsoft.com/office/drawing/2014/main" id="{16AD2031-3845-4BFF-B4F8-DA04D98CB650}"/>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285749</xdr:colOff>
      <xdr:row>22</xdr:row>
      <xdr:rowOff>51133</xdr:rowOff>
    </xdr:from>
    <xdr:to>
      <xdr:col>10</xdr:col>
      <xdr:colOff>230324</xdr:colOff>
      <xdr:row>22</xdr:row>
      <xdr:rowOff>96852</xdr:rowOff>
    </xdr:to>
    <xdr:sp macro="" textlink="">
      <xdr:nvSpPr>
        <xdr:cNvPr id="54" name="Ellipse 53">
          <a:extLst>
            <a:ext uri="{FF2B5EF4-FFF2-40B4-BE49-F238E27FC236}">
              <a16:creationId xmlns:a16="http://schemas.microsoft.com/office/drawing/2014/main" id="{1A4BA414-2F34-4891-8028-349AA4E9BE6C}"/>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219754</xdr:colOff>
      <xdr:row>22</xdr:row>
      <xdr:rowOff>8965</xdr:rowOff>
    </xdr:from>
    <xdr:to>
      <xdr:col>9</xdr:col>
      <xdr:colOff>296395</xdr:colOff>
      <xdr:row>22</xdr:row>
      <xdr:rowOff>90955</xdr:rowOff>
    </xdr:to>
    <xdr:sp macro="" textlink="">
      <xdr:nvSpPr>
        <xdr:cNvPr id="60" name="Ellipse 59">
          <a:extLst>
            <a:ext uri="{FF2B5EF4-FFF2-40B4-BE49-F238E27FC236}">
              <a16:creationId xmlns:a16="http://schemas.microsoft.com/office/drawing/2014/main" id="{81815B13-2EDB-4A49-9969-203EE3199B80}"/>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329274</xdr:colOff>
      <xdr:row>27</xdr:row>
      <xdr:rowOff>63312</xdr:rowOff>
    </xdr:from>
    <xdr:to>
      <xdr:col>4</xdr:col>
      <xdr:colOff>10645</xdr:colOff>
      <xdr:row>27</xdr:row>
      <xdr:rowOff>149255</xdr:rowOff>
    </xdr:to>
    <xdr:sp macro="" textlink="">
      <xdr:nvSpPr>
        <xdr:cNvPr id="61" name="Ellipse 60">
          <a:extLst>
            <a:ext uri="{FF2B5EF4-FFF2-40B4-BE49-F238E27FC236}">
              <a16:creationId xmlns:a16="http://schemas.microsoft.com/office/drawing/2014/main" id="{0040C16E-9A2B-4E9B-9A48-290A0B7DD400}"/>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289819</xdr:colOff>
      <xdr:row>24</xdr:row>
      <xdr:rowOff>169768</xdr:rowOff>
    </xdr:from>
    <xdr:to>
      <xdr:col>4</xdr:col>
      <xdr:colOff>69769</xdr:colOff>
      <xdr:row>25</xdr:row>
      <xdr:rowOff>159947</xdr:rowOff>
    </xdr:to>
    <xdr:sp macro="" textlink="">
      <xdr:nvSpPr>
        <xdr:cNvPr id="62" name="Ellipse 61">
          <a:extLst>
            <a:ext uri="{FF2B5EF4-FFF2-40B4-BE49-F238E27FC236}">
              <a16:creationId xmlns:a16="http://schemas.microsoft.com/office/drawing/2014/main" id="{5C4AEE1C-2403-49F9-AC07-811C62022EB7}"/>
            </a:ext>
          </a:extLst>
        </xdr:cNvPr>
        <xdr:cNvSpPr/>
      </xdr:nvSpPr>
      <xdr:spPr>
        <a:xfrm>
          <a:off x="1185169" y="4656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304800</xdr:colOff>
      <xdr:row>19</xdr:row>
      <xdr:rowOff>66675</xdr:rowOff>
    </xdr:from>
    <xdr:to>
      <xdr:col>4</xdr:col>
      <xdr:colOff>386221</xdr:colOff>
      <xdr:row>19</xdr:row>
      <xdr:rowOff>152618</xdr:rowOff>
    </xdr:to>
    <xdr:sp macro="" textlink="">
      <xdr:nvSpPr>
        <xdr:cNvPr id="63" name="Ellipse 62">
          <a:extLst>
            <a:ext uri="{FF2B5EF4-FFF2-40B4-BE49-F238E27FC236}">
              <a16:creationId xmlns:a16="http://schemas.microsoft.com/office/drawing/2014/main" id="{BEC6E1E2-1FA2-4FE8-BFA8-3F1A706A3A01}"/>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352425</xdr:colOff>
      <xdr:row>17</xdr:row>
      <xdr:rowOff>38100</xdr:rowOff>
    </xdr:from>
    <xdr:to>
      <xdr:col>4</xdr:col>
      <xdr:colOff>33796</xdr:colOff>
      <xdr:row>17</xdr:row>
      <xdr:rowOff>124043</xdr:rowOff>
    </xdr:to>
    <xdr:sp macro="" textlink="">
      <xdr:nvSpPr>
        <xdr:cNvPr id="64" name="Ellipse 63">
          <a:extLst>
            <a:ext uri="{FF2B5EF4-FFF2-40B4-BE49-F238E27FC236}">
              <a16:creationId xmlns:a16="http://schemas.microsoft.com/office/drawing/2014/main" id="{B4C2FBC9-E333-4874-9E8A-585FA661714F}"/>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371475</xdr:colOff>
      <xdr:row>19</xdr:row>
      <xdr:rowOff>76200</xdr:rowOff>
    </xdr:from>
    <xdr:to>
      <xdr:col>3</xdr:col>
      <xdr:colOff>52846</xdr:colOff>
      <xdr:row>19</xdr:row>
      <xdr:rowOff>162143</xdr:rowOff>
    </xdr:to>
    <xdr:sp macro="" textlink="">
      <xdr:nvSpPr>
        <xdr:cNvPr id="65" name="Ellipse 64">
          <a:extLst>
            <a:ext uri="{FF2B5EF4-FFF2-40B4-BE49-F238E27FC236}">
              <a16:creationId xmlns:a16="http://schemas.microsoft.com/office/drawing/2014/main" id="{B730CE6C-E0B1-4F20-ACB7-C039B6D83ABE}"/>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57829</xdr:colOff>
      <xdr:row>22</xdr:row>
      <xdr:rowOff>47065</xdr:rowOff>
    </xdr:from>
    <xdr:to>
      <xdr:col>10</xdr:col>
      <xdr:colOff>134470</xdr:colOff>
      <xdr:row>22</xdr:row>
      <xdr:rowOff>129055</xdr:rowOff>
    </xdr:to>
    <xdr:sp macro="" textlink="">
      <xdr:nvSpPr>
        <xdr:cNvPr id="66" name="Ellipse 65">
          <a:extLst>
            <a:ext uri="{FF2B5EF4-FFF2-40B4-BE49-F238E27FC236}">
              <a16:creationId xmlns:a16="http://schemas.microsoft.com/office/drawing/2014/main" id="{A2E12140-F949-4590-8D3B-6BF50B9687DD}"/>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361950</xdr:colOff>
      <xdr:row>24</xdr:row>
      <xdr:rowOff>66674</xdr:rowOff>
    </xdr:from>
    <xdr:to>
      <xdr:col>9</xdr:col>
      <xdr:colOff>114300</xdr:colOff>
      <xdr:row>27</xdr:row>
      <xdr:rowOff>114300</xdr:rowOff>
    </xdr:to>
    <xdr:sp macro="" textlink="">
      <xdr:nvSpPr>
        <xdr:cNvPr id="67" name="Textfeld 66">
          <a:extLst>
            <a:ext uri="{FF2B5EF4-FFF2-40B4-BE49-F238E27FC236}">
              <a16:creationId xmlns:a16="http://schemas.microsoft.com/office/drawing/2014/main" id="{8C46E67C-6904-8782-09D2-A49C396BB682}"/>
            </a:ext>
          </a:extLst>
        </xdr:cNvPr>
        <xdr:cNvSpPr txBox="1"/>
      </xdr:nvSpPr>
      <xdr:spPr>
        <a:xfrm>
          <a:off x="2057400" y="4552949"/>
          <a:ext cx="13525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kern="1200"/>
            <a:t>P = Period</a:t>
          </a:r>
        </a:p>
        <a:p>
          <a:r>
            <a:rPr lang="de-DE" sz="1100" kern="1200"/>
            <a:t>(Time it takes to complete one orbit.)</a:t>
          </a:r>
        </a:p>
        <a:p>
          <a:endParaRPr lang="de-DE" sz="1100" kern="1200"/>
        </a:p>
      </xdr:txBody>
    </xdr:sp>
    <xdr:clientData/>
  </xdr:twoCellAnchor>
  <xdr:twoCellAnchor>
    <xdr:from>
      <xdr:col>13</xdr:col>
      <xdr:colOff>218210</xdr:colOff>
      <xdr:row>20</xdr:row>
      <xdr:rowOff>31717</xdr:rowOff>
    </xdr:from>
    <xdr:to>
      <xdr:col>18</xdr:col>
      <xdr:colOff>150979</xdr:colOff>
      <xdr:row>24</xdr:row>
      <xdr:rowOff>156544</xdr:rowOff>
    </xdr:to>
    <xdr:sp macro="" textlink="">
      <xdr:nvSpPr>
        <xdr:cNvPr id="69" name="Ellipse 68">
          <a:extLst>
            <a:ext uri="{FF2B5EF4-FFF2-40B4-BE49-F238E27FC236}">
              <a16:creationId xmlns:a16="http://schemas.microsoft.com/office/drawing/2014/main" id="{231292A4-1129-4C79-B0FA-8E4BA8CBD216}"/>
            </a:ext>
          </a:extLst>
        </xdr:cNvPr>
        <xdr:cNvSpPr/>
      </xdr:nvSpPr>
      <xdr:spPr>
        <a:xfrm>
          <a:off x="4799735"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13594</xdr:colOff>
      <xdr:row>21</xdr:row>
      <xdr:rowOff>179293</xdr:rowOff>
    </xdr:from>
    <xdr:to>
      <xdr:col>17</xdr:col>
      <xdr:colOff>193594</xdr:colOff>
      <xdr:row>22</xdr:row>
      <xdr:rowOff>169472</xdr:rowOff>
    </xdr:to>
    <xdr:sp macro="" textlink="">
      <xdr:nvSpPr>
        <xdr:cNvPr id="73" name="Ellipse 72">
          <a:extLst>
            <a:ext uri="{FF2B5EF4-FFF2-40B4-BE49-F238E27FC236}">
              <a16:creationId xmlns:a16="http://schemas.microsoft.com/office/drawing/2014/main" id="{0F97A014-46D5-4E37-9D98-CC17C7E3B72F}"/>
            </a:ext>
          </a:extLst>
        </xdr:cNvPr>
        <xdr:cNvSpPr/>
      </xdr:nvSpPr>
      <xdr:spPr>
        <a:xfrm>
          <a:off x="6195319" y="4094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104775</xdr:colOff>
      <xdr:row>22</xdr:row>
      <xdr:rowOff>47625</xdr:rowOff>
    </xdr:from>
    <xdr:to>
      <xdr:col>18</xdr:col>
      <xdr:colOff>186196</xdr:colOff>
      <xdr:row>22</xdr:row>
      <xdr:rowOff>133568</xdr:rowOff>
    </xdr:to>
    <xdr:sp macro="" textlink="">
      <xdr:nvSpPr>
        <xdr:cNvPr id="74" name="Ellipse 73">
          <a:extLst>
            <a:ext uri="{FF2B5EF4-FFF2-40B4-BE49-F238E27FC236}">
              <a16:creationId xmlns:a16="http://schemas.microsoft.com/office/drawing/2014/main" id="{ACDF88E4-6C44-4267-8707-FCE486625E20}"/>
            </a:ext>
          </a:extLst>
        </xdr:cNvPr>
        <xdr:cNvSpPr/>
      </xdr:nvSpPr>
      <xdr:spPr>
        <a:xfrm>
          <a:off x="6686550" y="4152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257854</xdr:colOff>
      <xdr:row>22</xdr:row>
      <xdr:rowOff>47065</xdr:rowOff>
    </xdr:from>
    <xdr:to>
      <xdr:col>23</xdr:col>
      <xdr:colOff>334495</xdr:colOff>
      <xdr:row>22</xdr:row>
      <xdr:rowOff>129055</xdr:rowOff>
    </xdr:to>
    <xdr:sp macro="" textlink="">
      <xdr:nvSpPr>
        <xdr:cNvPr id="77" name="Ellipse 76">
          <a:extLst>
            <a:ext uri="{FF2B5EF4-FFF2-40B4-BE49-F238E27FC236}">
              <a16:creationId xmlns:a16="http://schemas.microsoft.com/office/drawing/2014/main" id="{EA78A023-DF34-4C40-9046-ABEC9E2B9D66}"/>
            </a:ext>
          </a:extLst>
        </xdr:cNvPr>
        <xdr:cNvSpPr/>
      </xdr:nvSpPr>
      <xdr:spPr>
        <a:xfrm>
          <a:off x="8839879" y="4152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304799</xdr:colOff>
      <xdr:row>22</xdr:row>
      <xdr:rowOff>47623</xdr:rowOff>
    </xdr:from>
    <xdr:to>
      <xdr:col>35</xdr:col>
      <xdr:colOff>295275</xdr:colOff>
      <xdr:row>22</xdr:row>
      <xdr:rowOff>123824</xdr:rowOff>
    </xdr:to>
    <xdr:sp macro="" textlink="">
      <xdr:nvSpPr>
        <xdr:cNvPr id="79" name="Ellipse 78">
          <a:extLst>
            <a:ext uri="{FF2B5EF4-FFF2-40B4-BE49-F238E27FC236}">
              <a16:creationId xmlns:a16="http://schemas.microsoft.com/office/drawing/2014/main" id="{3E0D1C5C-C84A-4E82-BFBE-FB813EAA0224}"/>
            </a:ext>
          </a:extLst>
        </xdr:cNvPr>
        <xdr:cNvSpPr/>
      </xdr:nvSpPr>
      <xdr:spPr>
        <a:xfrm rot="10800000">
          <a:off x="11772899" y="4152898"/>
          <a:ext cx="1590676" cy="76201"/>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218210</xdr:colOff>
      <xdr:row>20</xdr:row>
      <xdr:rowOff>31717</xdr:rowOff>
    </xdr:from>
    <xdr:to>
      <xdr:col>30</xdr:col>
      <xdr:colOff>150979</xdr:colOff>
      <xdr:row>24</xdr:row>
      <xdr:rowOff>156544</xdr:rowOff>
    </xdr:to>
    <xdr:sp macro="" textlink="">
      <xdr:nvSpPr>
        <xdr:cNvPr id="81" name="Ellipse 80">
          <a:extLst>
            <a:ext uri="{FF2B5EF4-FFF2-40B4-BE49-F238E27FC236}">
              <a16:creationId xmlns:a16="http://schemas.microsoft.com/office/drawing/2014/main" id="{6A98A060-1EF1-4915-B80C-37EB5C12C314}"/>
            </a:ext>
          </a:extLst>
        </xdr:cNvPr>
        <xdr:cNvSpPr/>
      </xdr:nvSpPr>
      <xdr:spPr>
        <a:xfrm rot="19421040">
          <a:off x="9286010"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299344</xdr:colOff>
      <xdr:row>20</xdr:row>
      <xdr:rowOff>64993</xdr:rowOff>
    </xdr:from>
    <xdr:to>
      <xdr:col>29</xdr:col>
      <xdr:colOff>79294</xdr:colOff>
      <xdr:row>21</xdr:row>
      <xdr:rowOff>55172</xdr:rowOff>
    </xdr:to>
    <xdr:sp macro="" textlink="">
      <xdr:nvSpPr>
        <xdr:cNvPr id="82" name="Ellipse 81">
          <a:extLst>
            <a:ext uri="{FF2B5EF4-FFF2-40B4-BE49-F238E27FC236}">
              <a16:creationId xmlns:a16="http://schemas.microsoft.com/office/drawing/2014/main" id="{BF9088B2-30C5-4F00-B0F6-A9BB43FF6B2C}"/>
            </a:ext>
          </a:extLst>
        </xdr:cNvPr>
        <xdr:cNvSpPr/>
      </xdr:nvSpPr>
      <xdr:spPr>
        <a:xfrm>
          <a:off x="10567294" y="37892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314325</xdr:colOff>
      <xdr:row>19</xdr:row>
      <xdr:rowOff>57150</xdr:rowOff>
    </xdr:from>
    <xdr:to>
      <xdr:col>29</xdr:col>
      <xdr:colOff>395746</xdr:colOff>
      <xdr:row>19</xdr:row>
      <xdr:rowOff>143093</xdr:rowOff>
    </xdr:to>
    <xdr:sp macro="" textlink="">
      <xdr:nvSpPr>
        <xdr:cNvPr id="83" name="Ellipse 82">
          <a:extLst>
            <a:ext uri="{FF2B5EF4-FFF2-40B4-BE49-F238E27FC236}">
              <a16:creationId xmlns:a16="http://schemas.microsoft.com/office/drawing/2014/main" id="{77414AC1-8549-4798-A76B-375E8381DB64}"/>
            </a:ext>
          </a:extLst>
        </xdr:cNvPr>
        <xdr:cNvSpPr/>
      </xdr:nvSpPr>
      <xdr:spPr>
        <a:xfrm>
          <a:off x="10982325" y="3590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181654</xdr:colOff>
      <xdr:row>22</xdr:row>
      <xdr:rowOff>56590</xdr:rowOff>
    </xdr:from>
    <xdr:to>
      <xdr:col>35</xdr:col>
      <xdr:colOff>258295</xdr:colOff>
      <xdr:row>22</xdr:row>
      <xdr:rowOff>138580</xdr:rowOff>
    </xdr:to>
    <xdr:sp macro="" textlink="">
      <xdr:nvSpPr>
        <xdr:cNvPr id="84" name="Ellipse 83">
          <a:extLst>
            <a:ext uri="{FF2B5EF4-FFF2-40B4-BE49-F238E27FC236}">
              <a16:creationId xmlns:a16="http://schemas.microsoft.com/office/drawing/2014/main" id="{5C766C17-0EFC-44EA-97DD-84AB6DDABAED}"/>
            </a:ext>
          </a:extLst>
        </xdr:cNvPr>
        <xdr:cNvSpPr/>
      </xdr:nvSpPr>
      <xdr:spPr>
        <a:xfrm>
          <a:off x="13249954" y="41618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23</xdr:row>
      <xdr:rowOff>85725</xdr:rowOff>
    </xdr:from>
    <xdr:to>
      <xdr:col>29</xdr:col>
      <xdr:colOff>24271</xdr:colOff>
      <xdr:row>23</xdr:row>
      <xdr:rowOff>171668</xdr:rowOff>
    </xdr:to>
    <xdr:sp macro="" textlink="">
      <xdr:nvSpPr>
        <xdr:cNvPr id="85" name="Ellipse 84">
          <a:extLst>
            <a:ext uri="{FF2B5EF4-FFF2-40B4-BE49-F238E27FC236}">
              <a16:creationId xmlns:a16="http://schemas.microsoft.com/office/drawing/2014/main" id="{B2ECC2F7-EE9D-4355-BD7F-08047F3B9F4D}"/>
            </a:ext>
          </a:extLst>
        </xdr:cNvPr>
        <xdr:cNvSpPr/>
      </xdr:nvSpPr>
      <xdr:spPr>
        <a:xfrm>
          <a:off x="10610850" y="43815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229279</xdr:colOff>
      <xdr:row>22</xdr:row>
      <xdr:rowOff>8965</xdr:rowOff>
    </xdr:from>
    <xdr:to>
      <xdr:col>34</xdr:col>
      <xdr:colOff>305920</xdr:colOff>
      <xdr:row>22</xdr:row>
      <xdr:rowOff>90955</xdr:rowOff>
    </xdr:to>
    <xdr:sp macro="" textlink="">
      <xdr:nvSpPr>
        <xdr:cNvPr id="86" name="Ellipse 85">
          <a:extLst>
            <a:ext uri="{FF2B5EF4-FFF2-40B4-BE49-F238E27FC236}">
              <a16:creationId xmlns:a16="http://schemas.microsoft.com/office/drawing/2014/main" id="{380FF06F-B277-4224-97F1-5C7C6E756D82}"/>
            </a:ext>
          </a:extLst>
        </xdr:cNvPr>
        <xdr:cNvSpPr/>
      </xdr:nvSpPr>
      <xdr:spPr>
        <a:xfrm>
          <a:off x="12897529" y="4114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372154</xdr:colOff>
      <xdr:row>22</xdr:row>
      <xdr:rowOff>18490</xdr:rowOff>
    </xdr:from>
    <xdr:to>
      <xdr:col>32</xdr:col>
      <xdr:colOff>48745</xdr:colOff>
      <xdr:row>22</xdr:row>
      <xdr:rowOff>100480</xdr:rowOff>
    </xdr:to>
    <xdr:sp macro="" textlink="">
      <xdr:nvSpPr>
        <xdr:cNvPr id="87" name="Ellipse 86">
          <a:extLst>
            <a:ext uri="{FF2B5EF4-FFF2-40B4-BE49-F238E27FC236}">
              <a16:creationId xmlns:a16="http://schemas.microsoft.com/office/drawing/2014/main" id="{F221A4A9-16CA-44D5-A08D-7A2F2ABFCEFA}"/>
            </a:ext>
          </a:extLst>
        </xdr:cNvPr>
        <xdr:cNvSpPr/>
      </xdr:nvSpPr>
      <xdr:spPr>
        <a:xfrm>
          <a:off x="11840254" y="4123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372154</xdr:colOff>
      <xdr:row>25</xdr:row>
      <xdr:rowOff>66115</xdr:rowOff>
    </xdr:from>
    <xdr:to>
      <xdr:col>26</xdr:col>
      <xdr:colOff>48745</xdr:colOff>
      <xdr:row>25</xdr:row>
      <xdr:rowOff>148105</xdr:rowOff>
    </xdr:to>
    <xdr:sp macro="" textlink="">
      <xdr:nvSpPr>
        <xdr:cNvPr id="88" name="Ellipse 87">
          <a:extLst>
            <a:ext uri="{FF2B5EF4-FFF2-40B4-BE49-F238E27FC236}">
              <a16:creationId xmlns:a16="http://schemas.microsoft.com/office/drawing/2014/main" id="{5D9C9971-6162-4AB7-BC44-D705411C21AE}"/>
            </a:ext>
          </a:extLst>
        </xdr:cNvPr>
        <xdr:cNvSpPr/>
      </xdr:nvSpPr>
      <xdr:spPr>
        <a:xfrm>
          <a:off x="9439954" y="47428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152400</xdr:colOff>
      <xdr:row>24</xdr:row>
      <xdr:rowOff>133350</xdr:rowOff>
    </xdr:from>
    <xdr:to>
      <xdr:col>45</xdr:col>
      <xdr:colOff>332400</xdr:colOff>
      <xdr:row>25</xdr:row>
      <xdr:rowOff>132876</xdr:rowOff>
    </xdr:to>
    <xdr:sp macro="" textlink="">
      <xdr:nvSpPr>
        <xdr:cNvPr id="89" name="Ellipse 88">
          <a:extLst>
            <a:ext uri="{FF2B5EF4-FFF2-40B4-BE49-F238E27FC236}">
              <a16:creationId xmlns:a16="http://schemas.microsoft.com/office/drawing/2014/main" id="{3F567516-B124-420B-B1AC-6DF688A04D7C}"/>
            </a:ext>
          </a:extLst>
        </xdr:cNvPr>
        <xdr:cNvSpPr/>
      </xdr:nvSpPr>
      <xdr:spPr>
        <a:xfrm>
          <a:off x="16906875" y="46196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360302</xdr:colOff>
      <xdr:row>20</xdr:row>
      <xdr:rowOff>76203</xdr:rowOff>
    </xdr:from>
    <xdr:to>
      <xdr:col>41</xdr:col>
      <xdr:colOff>38100</xdr:colOff>
      <xdr:row>26</xdr:row>
      <xdr:rowOff>9526</xdr:rowOff>
    </xdr:to>
    <xdr:sp macro="" textlink="">
      <xdr:nvSpPr>
        <xdr:cNvPr id="90" name="Ellipse 89">
          <a:extLst>
            <a:ext uri="{FF2B5EF4-FFF2-40B4-BE49-F238E27FC236}">
              <a16:creationId xmlns:a16="http://schemas.microsoft.com/office/drawing/2014/main" id="{D2501FB4-4316-4BB4-8132-776E55FE4787}"/>
            </a:ext>
          </a:extLst>
        </xdr:cNvPr>
        <xdr:cNvSpPr/>
      </xdr:nvSpPr>
      <xdr:spPr>
        <a:xfrm rot="5400000">
          <a:off x="14215239" y="3899666"/>
          <a:ext cx="1076323" cy="87794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338799</xdr:colOff>
      <xdr:row>25</xdr:row>
      <xdr:rowOff>149037</xdr:rowOff>
    </xdr:from>
    <xdr:to>
      <xdr:col>40</xdr:col>
      <xdr:colOff>20170</xdr:colOff>
      <xdr:row>26</xdr:row>
      <xdr:rowOff>44480</xdr:rowOff>
    </xdr:to>
    <xdr:sp macro="" textlink="">
      <xdr:nvSpPr>
        <xdr:cNvPr id="93" name="Ellipse 92">
          <a:extLst>
            <a:ext uri="{FF2B5EF4-FFF2-40B4-BE49-F238E27FC236}">
              <a16:creationId xmlns:a16="http://schemas.microsoft.com/office/drawing/2014/main" id="{8E433B0F-42FF-40C3-A058-C34F8324BC28}"/>
            </a:ext>
          </a:extLst>
        </xdr:cNvPr>
        <xdr:cNvSpPr/>
      </xdr:nvSpPr>
      <xdr:spPr>
        <a:xfrm>
          <a:off x="14692974" y="4825812"/>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299344</xdr:colOff>
      <xdr:row>24</xdr:row>
      <xdr:rowOff>169768</xdr:rowOff>
    </xdr:from>
    <xdr:to>
      <xdr:col>40</xdr:col>
      <xdr:colOff>79294</xdr:colOff>
      <xdr:row>25</xdr:row>
      <xdr:rowOff>159947</xdr:rowOff>
    </xdr:to>
    <xdr:sp macro="" textlink="">
      <xdr:nvSpPr>
        <xdr:cNvPr id="94" name="Ellipse 93">
          <a:extLst>
            <a:ext uri="{FF2B5EF4-FFF2-40B4-BE49-F238E27FC236}">
              <a16:creationId xmlns:a16="http://schemas.microsoft.com/office/drawing/2014/main" id="{FBC39AA0-EA0B-4B15-AA9D-76C6BF340060}"/>
            </a:ext>
          </a:extLst>
        </xdr:cNvPr>
        <xdr:cNvSpPr/>
      </xdr:nvSpPr>
      <xdr:spPr>
        <a:xfrm>
          <a:off x="14653519" y="4656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44</xdr:col>
      <xdr:colOff>209547</xdr:colOff>
      <xdr:row>17</xdr:row>
      <xdr:rowOff>180976</xdr:rowOff>
    </xdr:from>
    <xdr:to>
      <xdr:col>46</xdr:col>
      <xdr:colOff>276225</xdr:colOff>
      <xdr:row>26</xdr:row>
      <xdr:rowOff>132795</xdr:rowOff>
    </xdr:to>
    <xdr:sp macro="" textlink="">
      <xdr:nvSpPr>
        <xdr:cNvPr id="99" name="Ellipse 98">
          <a:extLst>
            <a:ext uri="{FF2B5EF4-FFF2-40B4-BE49-F238E27FC236}">
              <a16:creationId xmlns:a16="http://schemas.microsoft.com/office/drawing/2014/main" id="{6807B360-BDEB-4C80-A53A-DC87A8D55E94}"/>
            </a:ext>
          </a:extLst>
        </xdr:cNvPr>
        <xdr:cNvSpPr/>
      </xdr:nvSpPr>
      <xdr:spPr>
        <a:xfrm rot="5400000">
          <a:off x="16164201" y="3733522"/>
          <a:ext cx="1666319" cy="86677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200704</xdr:colOff>
      <xdr:row>26</xdr:row>
      <xdr:rowOff>85165</xdr:rowOff>
    </xdr:from>
    <xdr:to>
      <xdr:col>45</xdr:col>
      <xdr:colOff>277345</xdr:colOff>
      <xdr:row>26</xdr:row>
      <xdr:rowOff>167155</xdr:rowOff>
    </xdr:to>
    <xdr:sp macro="" textlink="">
      <xdr:nvSpPr>
        <xdr:cNvPr id="92" name="Ellipse 91">
          <a:extLst>
            <a:ext uri="{FF2B5EF4-FFF2-40B4-BE49-F238E27FC236}">
              <a16:creationId xmlns:a16="http://schemas.microsoft.com/office/drawing/2014/main" id="{4E977A87-59BD-40F7-B013-5DFBA317B6E8}"/>
            </a:ext>
          </a:extLst>
        </xdr:cNvPr>
        <xdr:cNvSpPr/>
      </xdr:nvSpPr>
      <xdr:spPr>
        <a:xfrm>
          <a:off x="16955179" y="49524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baseColWidth="10" defaultColWidth="11.5703125" defaultRowHeight="15" x14ac:dyDescent="0.25"/>
  <cols>
    <col min="2" max="2" width="14.140625" customWidth="1"/>
    <col min="7" max="7" width="16.85546875" bestFit="1" customWidth="1"/>
    <col min="8" max="8" width="18.140625" customWidth="1"/>
    <col min="10" max="10" width="14.85546875" bestFit="1" customWidth="1"/>
    <col min="11" max="11" width="16" customWidth="1"/>
  </cols>
  <sheetData>
    <row r="9" spans="2:11" x14ac:dyDescent="0.25">
      <c r="G9" t="s">
        <v>4</v>
      </c>
      <c r="H9">
        <f>4*PI()^2</f>
        <v>39.478417604357432</v>
      </c>
      <c r="J9" t="s">
        <v>4</v>
      </c>
      <c r="K9">
        <f>4*PI()^2</f>
        <v>39.478417604357432</v>
      </c>
    </row>
    <row r="10" spans="2:11" x14ac:dyDescent="0.25">
      <c r="G10" t="s">
        <v>5</v>
      </c>
      <c r="H10" s="68">
        <v>149597870000</v>
      </c>
      <c r="J10" t="s">
        <v>5</v>
      </c>
      <c r="K10" s="4">
        <v>149597870000</v>
      </c>
    </row>
    <row r="11" spans="2:11" x14ac:dyDescent="0.25">
      <c r="G11" t="s">
        <v>6</v>
      </c>
      <c r="H11" s="5">
        <f>H10^3</f>
        <v>3.3479289288137507E+33</v>
      </c>
      <c r="J11" t="s">
        <v>6</v>
      </c>
      <c r="K11" s="4">
        <f>K10^3</f>
        <v>3.3479289288137507E+33</v>
      </c>
    </row>
    <row r="12" spans="2:11" x14ac:dyDescent="0.25">
      <c r="B12" s="1">
        <v>12756270</v>
      </c>
      <c r="G12" t="s">
        <v>7</v>
      </c>
      <c r="H12" s="5">
        <v>6.6740800000000003E-11</v>
      </c>
      <c r="J12" t="s">
        <v>7</v>
      </c>
      <c r="K12" s="4">
        <v>6.6740800000000003E-11</v>
      </c>
    </row>
    <row r="13" spans="2:11" x14ac:dyDescent="0.25">
      <c r="B13" s="2">
        <v>6378135</v>
      </c>
      <c r="G13" t="s">
        <v>9</v>
      </c>
      <c r="H13" s="68">
        <v>1.9884E+30</v>
      </c>
      <c r="J13" t="s">
        <v>9</v>
      </c>
      <c r="K13" s="4">
        <v>1.9884E+30</v>
      </c>
    </row>
    <row r="14" spans="2:11" x14ac:dyDescent="0.25">
      <c r="B14" s="2"/>
      <c r="G14" t="s">
        <v>10</v>
      </c>
      <c r="H14" s="68">
        <v>5.9720000000000003E+24</v>
      </c>
      <c r="J14" t="s">
        <v>10</v>
      </c>
      <c r="K14" s="4">
        <v>5.9720000000000003E+24</v>
      </c>
    </row>
    <row r="15" spans="2:11" x14ac:dyDescent="0.25">
      <c r="B15" s="2"/>
      <c r="G15" t="s">
        <v>8</v>
      </c>
      <c r="H15" s="5">
        <f>H13+H14</f>
        <v>1.988405972E+30</v>
      </c>
      <c r="J15" t="s">
        <v>8</v>
      </c>
      <c r="K15" s="4">
        <f>K13+K14</f>
        <v>1.988405972E+30</v>
      </c>
    </row>
    <row r="16" spans="2:11" x14ac:dyDescent="0.25">
      <c r="B16" s="2"/>
      <c r="G16" t="s">
        <v>11</v>
      </c>
      <c r="H16">
        <f>3600*24</f>
        <v>86400</v>
      </c>
      <c r="J16" t="s">
        <v>11</v>
      </c>
      <c r="K16">
        <f>3600*24</f>
        <v>86400</v>
      </c>
    </row>
    <row r="17" spans="2:11" x14ac:dyDescent="0.25">
      <c r="B17" s="2"/>
      <c r="G17" t="s">
        <v>12</v>
      </c>
      <c r="H17">
        <f>SQRT(H9*H11/(H12*H15))</f>
        <v>31558746.865251575</v>
      </c>
      <c r="J17" t="s">
        <v>12</v>
      </c>
      <c r="K17">
        <f>SQRT(K9*K11/(K12*K15))</f>
        <v>31558746.865251575</v>
      </c>
    </row>
    <row r="18" spans="2:11" x14ac:dyDescent="0.25">
      <c r="B18" s="2">
        <v>50000</v>
      </c>
      <c r="C18" t="s">
        <v>0</v>
      </c>
      <c r="G18" t="s">
        <v>13</v>
      </c>
      <c r="H18">
        <f>H17/3600/24</f>
        <v>365.26327390337474</v>
      </c>
      <c r="J18" t="s">
        <v>13</v>
      </c>
      <c r="K18">
        <f>K17/3600/24</f>
        <v>365.26327390337474</v>
      </c>
    </row>
    <row r="19" spans="2:11" x14ac:dyDescent="0.25">
      <c r="B19" s="2">
        <v>30</v>
      </c>
      <c r="C19" t="s">
        <v>1</v>
      </c>
    </row>
    <row r="20" spans="2:11" x14ac:dyDescent="0.25">
      <c r="B20" s="2">
        <f>B18*B19</f>
        <v>1500000</v>
      </c>
      <c r="C20" t="s">
        <v>2</v>
      </c>
    </row>
    <row r="21" spans="2:11" x14ac:dyDescent="0.25">
      <c r="B21" s="3">
        <f>B20/3600/24</f>
        <v>17.361111111111111</v>
      </c>
      <c r="C21" t="s">
        <v>3</v>
      </c>
      <c r="G21" t="s">
        <v>17</v>
      </c>
      <c r="H21" s="4">
        <f>2*PI()*H10</f>
        <v>939951138769.36182</v>
      </c>
      <c r="J21" t="s">
        <v>14</v>
      </c>
      <c r="K21" s="4">
        <f>2*PI()*K10</f>
        <v>939951138769.36182</v>
      </c>
    </row>
    <row r="22" spans="2:11" x14ac:dyDescent="0.25">
      <c r="B22" s="2"/>
      <c r="G22" t="s">
        <v>16</v>
      </c>
      <c r="H22" s="5">
        <f>H21/H17</f>
        <v>29784.171810836851</v>
      </c>
      <c r="J22" t="s">
        <v>15</v>
      </c>
      <c r="K22" s="5">
        <f>K21/K17</f>
        <v>29784.171810836851</v>
      </c>
    </row>
    <row r="23" spans="2:11" x14ac:dyDescent="0.25">
      <c r="B23" s="2"/>
    </row>
    <row r="24" spans="2:11" x14ac:dyDescent="0.25">
      <c r="B24" s="2"/>
      <c r="G24" t="s">
        <v>19</v>
      </c>
      <c r="H24" s="5">
        <f>SQRT(H12*H15/H10)</f>
        <v>29784.171810836851</v>
      </c>
      <c r="I24" s="4"/>
    </row>
    <row r="25" spans="2:11" x14ac:dyDescent="0.25">
      <c r="B25" s="2"/>
      <c r="G25" t="s">
        <v>18</v>
      </c>
      <c r="H25" s="5">
        <f>((H12*H15*H17*H17)/(4*PI()*PI()))^(1/3)</f>
        <v>149597869999.99948</v>
      </c>
    </row>
    <row r="26" spans="2:11" x14ac:dyDescent="0.25">
      <c r="B26" s="2"/>
      <c r="G26" t="s">
        <v>20</v>
      </c>
      <c r="H26" s="5">
        <f>(H12*H15)/(H22*H22)</f>
        <v>149597870000</v>
      </c>
    </row>
    <row r="32" spans="2:11" x14ac:dyDescent="0.25">
      <c r="H32" s="69"/>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baseColWidth="10" defaultColWidth="11.5703125" defaultRowHeight="15" x14ac:dyDescent="0.25"/>
  <cols>
    <col min="1" max="2" width="44.5703125" customWidth="1"/>
    <col min="3" max="3" width="51.28515625" bestFit="1" customWidth="1"/>
  </cols>
  <sheetData>
    <row r="1" spans="1:3" x14ac:dyDescent="0.25">
      <c r="A1" s="41" t="s">
        <v>236</v>
      </c>
      <c r="B1" s="41" t="s">
        <v>237</v>
      </c>
      <c r="C1" s="41" t="s">
        <v>238</v>
      </c>
    </row>
    <row r="2" spans="1:3" ht="18" x14ac:dyDescent="0.25">
      <c r="A2" s="13" t="s">
        <v>245</v>
      </c>
      <c r="B2" s="31" t="s">
        <v>244</v>
      </c>
      <c r="C2" s="31" t="s">
        <v>243</v>
      </c>
    </row>
    <row r="3" spans="1:3" x14ac:dyDescent="0.25">
      <c r="A3" s="13" t="s">
        <v>231</v>
      </c>
      <c r="B3" s="13" t="s">
        <v>239</v>
      </c>
      <c r="C3" s="13" t="s">
        <v>229</v>
      </c>
    </row>
    <row r="4" spans="1:3" x14ac:dyDescent="0.25">
      <c r="A4" s="13" t="s">
        <v>230</v>
      </c>
      <c r="B4" s="13"/>
      <c r="C4" s="13" t="s">
        <v>232</v>
      </c>
    </row>
    <row r="5" spans="1:3" x14ac:dyDescent="0.25">
      <c r="A5" s="13" t="s">
        <v>233</v>
      </c>
      <c r="B5" s="13" t="s">
        <v>235</v>
      </c>
      <c r="C5" s="13" t="s">
        <v>234</v>
      </c>
    </row>
    <row r="6" spans="1:3" x14ac:dyDescent="0.25">
      <c r="A6" s="13" t="s">
        <v>240</v>
      </c>
      <c r="B6" s="13" t="s">
        <v>241</v>
      </c>
      <c r="C6" s="13" t="s">
        <v>242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baseColWidth="10" defaultColWidth="11.5703125" defaultRowHeight="15" x14ac:dyDescent="0.25"/>
  <cols>
    <col min="12" max="12" width="19.7109375" customWidth="1"/>
  </cols>
  <sheetData>
    <row r="3" spans="1:12" x14ac:dyDescent="0.25">
      <c r="K3" s="18"/>
    </row>
    <row r="4" spans="1:12" x14ac:dyDescent="0.25">
      <c r="K4" s="18"/>
    </row>
    <row r="5" spans="1:12" x14ac:dyDescent="0.25">
      <c r="K5" s="18"/>
    </row>
    <row r="6" spans="1:12" x14ac:dyDescent="0.25">
      <c r="L6" s="7"/>
    </row>
    <row r="7" spans="1:12" x14ac:dyDescent="0.25">
      <c r="L7" s="8"/>
    </row>
    <row r="8" spans="1:12" x14ac:dyDescent="0.25">
      <c r="L8" s="9"/>
    </row>
    <row r="13" spans="1:12" x14ac:dyDescent="0.25">
      <c r="A13" s="13" t="s">
        <v>5</v>
      </c>
      <c r="B13" s="13">
        <v>1</v>
      </c>
    </row>
    <row r="14" spans="1:12" x14ac:dyDescent="0.25">
      <c r="A14" s="13" t="s">
        <v>22</v>
      </c>
      <c r="B14" s="14">
        <v>0.9</v>
      </c>
      <c r="I14" s="6"/>
    </row>
    <row r="15" spans="1:12" x14ac:dyDescent="0.25">
      <c r="A15" s="13" t="s">
        <v>21</v>
      </c>
      <c r="B15" s="13">
        <f>2*B13*B14</f>
        <v>1.8</v>
      </c>
      <c r="I15" s="6"/>
    </row>
    <row r="16" spans="1:12" x14ac:dyDescent="0.25">
      <c r="A16" s="13" t="s">
        <v>23</v>
      </c>
      <c r="B16" s="13">
        <f>2*ACOS(1-B15/B13)</f>
        <v>4.9961830895930177</v>
      </c>
      <c r="I16" s="6"/>
    </row>
    <row r="17" spans="1:9" x14ac:dyDescent="0.25">
      <c r="A17" s="13" t="s">
        <v>24</v>
      </c>
      <c r="B17" s="13">
        <f>B13*B13*(B16-SIN(B16))/2</f>
        <v>2.9780915447965088</v>
      </c>
      <c r="I17" s="6"/>
    </row>
    <row r="18" spans="1:9" x14ac:dyDescent="0.25">
      <c r="A18" s="13" t="s">
        <v>25</v>
      </c>
      <c r="B18" s="15">
        <f>B17/(PI()*B13*B13)</f>
        <v>0.94795598066908615</v>
      </c>
      <c r="I18" s="6"/>
    </row>
    <row r="19" spans="1:9" x14ac:dyDescent="0.25">
      <c r="I19" s="6"/>
    </row>
    <row r="20" spans="1:9" x14ac:dyDescent="0.25">
      <c r="I20" s="6"/>
    </row>
    <row r="21" spans="1:9" x14ac:dyDescent="0.25">
      <c r="I21" s="6"/>
    </row>
    <row r="22" spans="1:9" x14ac:dyDescent="0.25">
      <c r="A22" s="16" t="s">
        <v>30</v>
      </c>
      <c r="I22" s="6"/>
    </row>
    <row r="23" spans="1:9" x14ac:dyDescent="0.25">
      <c r="I23" s="6"/>
    </row>
    <row r="24" spans="1:9" x14ac:dyDescent="0.25">
      <c r="I24" s="6"/>
    </row>
    <row r="25" spans="1:9" x14ac:dyDescent="0.25">
      <c r="I25" s="6"/>
    </row>
    <row r="26" spans="1:9" x14ac:dyDescent="0.25">
      <c r="I26" s="6"/>
    </row>
    <row r="27" spans="1:9" x14ac:dyDescent="0.25">
      <c r="I27" s="6"/>
    </row>
    <row r="28" spans="1:9" x14ac:dyDescent="0.25">
      <c r="I28" s="6"/>
    </row>
    <row r="29" spans="1:9" x14ac:dyDescent="0.25">
      <c r="I29" s="6"/>
    </row>
    <row r="30" spans="1:9" x14ac:dyDescent="0.25">
      <c r="I30" s="6"/>
    </row>
    <row r="31" spans="1:9" x14ac:dyDescent="0.25">
      <c r="I31" s="6"/>
    </row>
    <row r="32" spans="1:9" x14ac:dyDescent="0.25">
      <c r="I32" s="6"/>
    </row>
    <row r="33" spans="1:9" x14ac:dyDescent="0.25">
      <c r="I33" s="6"/>
    </row>
    <row r="34" spans="1:9" x14ac:dyDescent="0.25">
      <c r="A34" s="16" t="s">
        <v>31</v>
      </c>
      <c r="I34" s="6"/>
    </row>
    <row r="35" spans="1:9" x14ac:dyDescent="0.25">
      <c r="I35" s="6"/>
    </row>
    <row r="36" spans="1:9" x14ac:dyDescent="0.25">
      <c r="I36" s="6"/>
    </row>
    <row r="37" spans="1:9" x14ac:dyDescent="0.25">
      <c r="I37" s="6"/>
    </row>
    <row r="38" spans="1:9" x14ac:dyDescent="0.25">
      <c r="I38" s="6"/>
    </row>
    <row r="39" spans="1:9" x14ac:dyDescent="0.25">
      <c r="I39" s="6"/>
    </row>
    <row r="40" spans="1:9" x14ac:dyDescent="0.25">
      <c r="I40" s="6"/>
    </row>
    <row r="45" spans="1:9" ht="18" x14ac:dyDescent="0.35">
      <c r="G45" s="26" t="s">
        <v>93</v>
      </c>
      <c r="H45" s="23" t="s">
        <v>90</v>
      </c>
    </row>
    <row r="46" spans="1:9" ht="18" x14ac:dyDescent="0.35">
      <c r="G46" s="26" t="s">
        <v>94</v>
      </c>
      <c r="H46" s="23" t="s">
        <v>89</v>
      </c>
    </row>
    <row r="47" spans="1:9" x14ac:dyDescent="0.25">
      <c r="G47" s="26" t="s">
        <v>92</v>
      </c>
      <c r="H47" s="23" t="s">
        <v>91</v>
      </c>
    </row>
    <row r="49" spans="15:15" x14ac:dyDescent="0.25">
      <c r="O49" s="18"/>
    </row>
    <row r="50" spans="15:15" x14ac:dyDescent="0.25">
      <c r="O50" s="20"/>
    </row>
    <row r="51" spans="15:15" x14ac:dyDescent="0.25">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baseColWidth="10" defaultColWidth="11.5703125" defaultRowHeight="15" x14ac:dyDescent="0.25"/>
  <sheetData>
    <row r="1" spans="1:1" ht="15.75" x14ac:dyDescent="0.25">
      <c r="A1" s="29" t="s">
        <v>102</v>
      </c>
    </row>
    <row r="2" spans="1:1" x14ac:dyDescent="0.25">
      <c r="A2" s="17" t="s">
        <v>32</v>
      </c>
    </row>
    <row r="34" spans="1:1" x14ac:dyDescent="0.25">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baseColWidth="10" defaultColWidth="11.5703125" defaultRowHeight="15" x14ac:dyDescent="0.25"/>
  <cols>
    <col min="1" max="1" width="14.7109375" bestFit="1" customWidth="1"/>
  </cols>
  <sheetData>
    <row r="2" spans="1:4" x14ac:dyDescent="0.25">
      <c r="A2" t="s">
        <v>29</v>
      </c>
      <c r="B2" s="11" t="s">
        <v>26</v>
      </c>
      <c r="C2" s="11" t="s">
        <v>27</v>
      </c>
      <c r="D2" s="11" t="s">
        <v>28</v>
      </c>
    </row>
    <row r="3" spans="1:4" x14ac:dyDescent="0.25">
      <c r="A3">
        <v>0</v>
      </c>
      <c r="B3" s="12">
        <v>88820</v>
      </c>
      <c r="C3">
        <v>0</v>
      </c>
      <c r="D3">
        <f>SQRT(B3^2+C3^2)</f>
        <v>88820</v>
      </c>
    </row>
    <row r="4" spans="1:4" x14ac:dyDescent="0.25">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baseColWidth="10" defaultColWidth="11.42578125" defaultRowHeight="15" x14ac:dyDescent="0.25"/>
  <cols>
    <col min="1" max="1" width="11.42578125" style="36" customWidth="1"/>
    <col min="2" max="2" width="11.42578125" style="36"/>
    <col min="3" max="3" width="31.85546875" style="36" bestFit="1" customWidth="1"/>
    <col min="4" max="4" width="46.28515625" style="36" bestFit="1" customWidth="1"/>
    <col min="5" max="16384" width="11.42578125" style="36"/>
  </cols>
  <sheetData>
    <row r="1" spans="1:4" x14ac:dyDescent="0.25">
      <c r="A1" s="42"/>
      <c r="B1" s="48" t="s">
        <v>104</v>
      </c>
      <c r="C1" s="48"/>
      <c r="D1" s="49"/>
    </row>
    <row r="2" spans="1:4" x14ac:dyDescent="0.25">
      <c r="A2" s="43" t="s">
        <v>47</v>
      </c>
      <c r="B2" s="36" t="s">
        <v>169</v>
      </c>
      <c r="C2" s="25" t="s">
        <v>246</v>
      </c>
      <c r="D2" s="44" t="str">
        <f t="shared" ref="D2:D7" si="0">A2&amp;" = "&amp;B2&amp;"  # "&amp;C2</f>
        <v>a = 0.38709893  # [au] semi-major axis</v>
      </c>
    </row>
    <row r="3" spans="1:4" x14ac:dyDescent="0.25">
      <c r="A3" s="43" t="s">
        <v>45</v>
      </c>
      <c r="B3" s="36" t="s">
        <v>170</v>
      </c>
      <c r="C3" s="25" t="s">
        <v>247</v>
      </c>
      <c r="D3" s="44" t="str">
        <f t="shared" si="0"/>
        <v>e = 0.20563069  # [1] eccentricity</v>
      </c>
    </row>
    <row r="4" spans="1:4" x14ac:dyDescent="0.25">
      <c r="A4" s="43" t="s">
        <v>46</v>
      </c>
      <c r="B4" s="36" t="s">
        <v>182</v>
      </c>
      <c r="C4" s="25" t="s">
        <v>248</v>
      </c>
      <c r="D4" s="44" t="str">
        <f t="shared" si="0"/>
        <v>i = 7.00487  # [deg] inclination</v>
      </c>
    </row>
    <row r="5" spans="1:4" x14ac:dyDescent="0.25">
      <c r="A5" s="43" t="s">
        <v>115</v>
      </c>
      <c r="B5" s="36" t="s">
        <v>183</v>
      </c>
      <c r="C5" s="25" t="s">
        <v>249</v>
      </c>
      <c r="D5" s="44" t="str">
        <f t="shared" si="0"/>
        <v>Ω = 48.33167  # [deg] longitude of ascending node</v>
      </c>
    </row>
    <row r="6" spans="1:4" x14ac:dyDescent="0.25">
      <c r="A6" s="43" t="s">
        <v>140</v>
      </c>
      <c r="B6" s="36" t="s">
        <v>184</v>
      </c>
      <c r="C6" s="25" t="s">
        <v>250</v>
      </c>
      <c r="D6" s="44" t="str">
        <f t="shared" si="0"/>
        <v>ϖ = 77.45645  # [deg] longitude of periapsis</v>
      </c>
    </row>
    <row r="7" spans="1:4" ht="15.75" thickBot="1" x14ac:dyDescent="0.3">
      <c r="A7" s="45" t="s">
        <v>114</v>
      </c>
      <c r="B7" s="46" t="s">
        <v>185</v>
      </c>
      <c r="C7" s="50" t="s">
        <v>251</v>
      </c>
      <c r="D7" s="47" t="str">
        <f t="shared" si="0"/>
        <v>L = 252.25084  # [deg] mean longitude</v>
      </c>
    </row>
    <row r="8" spans="1:4" x14ac:dyDescent="0.25">
      <c r="A8" s="42"/>
      <c r="B8" s="48" t="s">
        <v>105</v>
      </c>
      <c r="C8" s="48"/>
      <c r="D8" s="49"/>
    </row>
    <row r="9" spans="1:4" x14ac:dyDescent="0.25">
      <c r="A9" s="43" t="s">
        <v>47</v>
      </c>
      <c r="B9" s="36" t="s">
        <v>171</v>
      </c>
      <c r="C9" s="25" t="s">
        <v>246</v>
      </c>
      <c r="D9" s="44" t="str">
        <f t="shared" ref="D9:D14" si="1">A9&amp;" = "&amp;B9&amp;"  # "&amp;C9</f>
        <v>a = 0.72333199  # [au] semi-major axis</v>
      </c>
    </row>
    <row r="10" spans="1:4" x14ac:dyDescent="0.25">
      <c r="A10" s="43" t="s">
        <v>45</v>
      </c>
      <c r="B10" s="36" t="s">
        <v>172</v>
      </c>
      <c r="C10" s="25" t="s">
        <v>247</v>
      </c>
      <c r="D10" s="44" t="str">
        <f t="shared" si="1"/>
        <v>e = 0.00677323  # [1] eccentricity</v>
      </c>
    </row>
    <row r="11" spans="1:4" x14ac:dyDescent="0.25">
      <c r="A11" s="43" t="s">
        <v>46</v>
      </c>
      <c r="B11" s="36" t="s">
        <v>186</v>
      </c>
      <c r="C11" s="25" t="s">
        <v>248</v>
      </c>
      <c r="D11" s="44" t="str">
        <f t="shared" si="1"/>
        <v>i = 3.39471  # [deg] inclination</v>
      </c>
    </row>
    <row r="12" spans="1:4" x14ac:dyDescent="0.25">
      <c r="A12" s="43" t="s">
        <v>115</v>
      </c>
      <c r="B12" s="36" t="s">
        <v>187</v>
      </c>
      <c r="C12" s="25" t="s">
        <v>249</v>
      </c>
      <c r="D12" s="44" t="str">
        <f t="shared" si="1"/>
        <v>Ω = 76.68069  # [deg] longitude of ascending node</v>
      </c>
    </row>
    <row r="13" spans="1:4" x14ac:dyDescent="0.25">
      <c r="A13" s="43" t="s">
        <v>140</v>
      </c>
      <c r="B13" s="36" t="s">
        <v>188</v>
      </c>
      <c r="C13" s="25" t="s">
        <v>250</v>
      </c>
      <c r="D13" s="44" t="str">
        <f t="shared" si="1"/>
        <v>ϖ = 131.53298  # [deg] longitude of periapsis</v>
      </c>
    </row>
    <row r="14" spans="1:4" ht="15.75" thickBot="1" x14ac:dyDescent="0.3">
      <c r="A14" s="45" t="s">
        <v>114</v>
      </c>
      <c r="B14" s="46" t="s">
        <v>189</v>
      </c>
      <c r="C14" s="50" t="s">
        <v>251</v>
      </c>
      <c r="D14" s="47" t="str">
        <f t="shared" si="1"/>
        <v>L = 181.97973  # [deg] mean longitude</v>
      </c>
    </row>
    <row r="15" spans="1:4" x14ac:dyDescent="0.25">
      <c r="A15" s="42"/>
      <c r="B15" s="48" t="s">
        <v>106</v>
      </c>
      <c r="C15" s="48"/>
      <c r="D15" s="49"/>
    </row>
    <row r="16" spans="1:4" x14ac:dyDescent="0.25">
      <c r="A16" s="43" t="s">
        <v>47</v>
      </c>
      <c r="B16" s="36" t="s">
        <v>190</v>
      </c>
      <c r="C16" s="25" t="s">
        <v>246</v>
      </c>
      <c r="D16" s="44" t="str">
        <f t="shared" ref="D16:D21" si="2">A16&amp;" = "&amp;B16&amp;"  # "&amp;C16</f>
        <v>a = 1.00000011  # [au] semi-major axis</v>
      </c>
    </row>
    <row r="17" spans="1:4" x14ac:dyDescent="0.25">
      <c r="A17" s="43" t="s">
        <v>45</v>
      </c>
      <c r="B17" s="36" t="s">
        <v>173</v>
      </c>
      <c r="C17" s="25" t="s">
        <v>247</v>
      </c>
      <c r="D17" s="44" t="str">
        <f t="shared" si="2"/>
        <v>e = 0.01671022  # [1] eccentricity</v>
      </c>
    </row>
    <row r="18" spans="1:4" x14ac:dyDescent="0.25">
      <c r="A18" s="43" t="s">
        <v>46</v>
      </c>
      <c r="B18" s="36" t="s">
        <v>174</v>
      </c>
      <c r="C18" s="25" t="s">
        <v>248</v>
      </c>
      <c r="D18" s="44" t="str">
        <f t="shared" si="2"/>
        <v>i = 0.00005  # [deg] inclination</v>
      </c>
    </row>
    <row r="19" spans="1:4" x14ac:dyDescent="0.25">
      <c r="A19" s="43" t="s">
        <v>115</v>
      </c>
      <c r="B19" s="36" t="s">
        <v>191</v>
      </c>
      <c r="C19" s="25" t="s">
        <v>249</v>
      </c>
      <c r="D19" s="44" t="str">
        <f t="shared" si="2"/>
        <v>Ω = -11.26064  # [deg] longitude of ascending node</v>
      </c>
    </row>
    <row r="20" spans="1:4" x14ac:dyDescent="0.25">
      <c r="A20" s="43" t="s">
        <v>140</v>
      </c>
      <c r="B20" s="36" t="s">
        <v>192</v>
      </c>
      <c r="C20" s="25" t="s">
        <v>250</v>
      </c>
      <c r="D20" s="44" t="str">
        <f t="shared" si="2"/>
        <v>ϖ = 102.94719  # [deg] longitude of periapsis</v>
      </c>
    </row>
    <row r="21" spans="1:4" ht="15.75" thickBot="1" x14ac:dyDescent="0.3">
      <c r="A21" s="45" t="s">
        <v>114</v>
      </c>
      <c r="B21" s="46" t="s">
        <v>193</v>
      </c>
      <c r="C21" s="50" t="s">
        <v>251</v>
      </c>
      <c r="D21" s="47" t="str">
        <f t="shared" si="2"/>
        <v>L = 100.46435  # [deg] mean longitude</v>
      </c>
    </row>
    <row r="22" spans="1:4" x14ac:dyDescent="0.25">
      <c r="A22" s="42"/>
      <c r="B22" s="48" t="s">
        <v>107</v>
      </c>
      <c r="C22" s="48"/>
      <c r="D22" s="49"/>
    </row>
    <row r="23" spans="1:4" x14ac:dyDescent="0.25">
      <c r="A23" s="43" t="s">
        <v>47</v>
      </c>
      <c r="B23" s="36" t="s">
        <v>194</v>
      </c>
      <c r="C23" s="25" t="s">
        <v>246</v>
      </c>
      <c r="D23" s="44" t="str">
        <f t="shared" ref="D23:D28" si="3">A23&amp;" = "&amp;B23&amp;"  # "&amp;C23</f>
        <v>a = 1.52366231  # [au] semi-major axis</v>
      </c>
    </row>
    <row r="24" spans="1:4" x14ac:dyDescent="0.25">
      <c r="A24" s="43" t="s">
        <v>45</v>
      </c>
      <c r="B24" s="36" t="s">
        <v>175</v>
      </c>
      <c r="C24" s="25" t="s">
        <v>247</v>
      </c>
      <c r="D24" s="44" t="str">
        <f t="shared" si="3"/>
        <v>e = 0.09341233  # [1] eccentricity</v>
      </c>
    </row>
    <row r="25" spans="1:4" x14ac:dyDescent="0.25">
      <c r="A25" s="43" t="s">
        <v>46</v>
      </c>
      <c r="B25" s="36" t="s">
        <v>195</v>
      </c>
      <c r="C25" s="25" t="s">
        <v>248</v>
      </c>
      <c r="D25" s="44" t="str">
        <f t="shared" si="3"/>
        <v>i = 1.85061  # [deg] inclination</v>
      </c>
    </row>
    <row r="26" spans="1:4" x14ac:dyDescent="0.25">
      <c r="A26" s="43" t="s">
        <v>115</v>
      </c>
      <c r="B26" s="36" t="s">
        <v>196</v>
      </c>
      <c r="C26" s="25" t="s">
        <v>249</v>
      </c>
      <c r="D26" s="44" t="str">
        <f t="shared" si="3"/>
        <v>Ω = 49.57854  # [deg] longitude of ascending node</v>
      </c>
    </row>
    <row r="27" spans="1:4" x14ac:dyDescent="0.25">
      <c r="A27" s="43" t="s">
        <v>140</v>
      </c>
      <c r="B27" s="36" t="s">
        <v>197</v>
      </c>
      <c r="C27" s="25" t="s">
        <v>250</v>
      </c>
      <c r="D27" s="44" t="str">
        <f t="shared" si="3"/>
        <v>ϖ = 336.04084  # [deg] longitude of periapsis</v>
      </c>
    </row>
    <row r="28" spans="1:4" ht="15.75" thickBot="1" x14ac:dyDescent="0.3">
      <c r="A28" s="45" t="s">
        <v>114</v>
      </c>
      <c r="B28" s="46" t="s">
        <v>198</v>
      </c>
      <c r="C28" s="50" t="s">
        <v>251</v>
      </c>
      <c r="D28" s="47" t="str">
        <f t="shared" si="3"/>
        <v>L = 355.45332  # [deg] mean longitude</v>
      </c>
    </row>
    <row r="29" spans="1:4" x14ac:dyDescent="0.25">
      <c r="A29" s="42"/>
      <c r="B29" s="48" t="s">
        <v>108</v>
      </c>
      <c r="C29" s="48"/>
      <c r="D29" s="49"/>
    </row>
    <row r="30" spans="1:4" x14ac:dyDescent="0.25">
      <c r="A30" s="43" t="s">
        <v>47</v>
      </c>
      <c r="B30" s="36" t="s">
        <v>199</v>
      </c>
      <c r="C30" s="25" t="s">
        <v>246</v>
      </c>
      <c r="D30" s="44" t="str">
        <f t="shared" ref="D30:D35" si="4">A30&amp;" = "&amp;B30&amp;"  # "&amp;C30</f>
        <v>a = 5.20336301  # [au] semi-major axis</v>
      </c>
    </row>
    <row r="31" spans="1:4" x14ac:dyDescent="0.25">
      <c r="A31" s="43" t="s">
        <v>45</v>
      </c>
      <c r="B31" s="36" t="s">
        <v>176</v>
      </c>
      <c r="C31" s="25" t="s">
        <v>247</v>
      </c>
      <c r="D31" s="44" t="str">
        <f t="shared" si="4"/>
        <v>e = 0.04839266  # [1] eccentricity</v>
      </c>
    </row>
    <row r="32" spans="1:4" x14ac:dyDescent="0.25">
      <c r="A32" s="43" t="s">
        <v>46</v>
      </c>
      <c r="B32" s="36" t="s">
        <v>200</v>
      </c>
      <c r="C32" s="25" t="s">
        <v>248</v>
      </c>
      <c r="D32" s="44" t="str">
        <f t="shared" si="4"/>
        <v>i = 1.30530  # [deg] inclination</v>
      </c>
    </row>
    <row r="33" spans="1:4" x14ac:dyDescent="0.25">
      <c r="A33" s="43" t="s">
        <v>115</v>
      </c>
      <c r="B33" s="36" t="s">
        <v>201</v>
      </c>
      <c r="C33" s="25" t="s">
        <v>249</v>
      </c>
      <c r="D33" s="44" t="str">
        <f t="shared" si="4"/>
        <v>Ω = 100.55615  # [deg] longitude of ascending node</v>
      </c>
    </row>
    <row r="34" spans="1:4" x14ac:dyDescent="0.25">
      <c r="A34" s="43" t="s">
        <v>140</v>
      </c>
      <c r="B34" s="36" t="s">
        <v>202</v>
      </c>
      <c r="C34" s="25" t="s">
        <v>250</v>
      </c>
      <c r="D34" s="44" t="str">
        <f t="shared" si="4"/>
        <v>ϖ = 14.75385  # [deg] longitude of periapsis</v>
      </c>
    </row>
    <row r="35" spans="1:4" ht="15.75" thickBot="1" x14ac:dyDescent="0.3">
      <c r="A35" s="45" t="s">
        <v>114</v>
      </c>
      <c r="B35" s="46" t="s">
        <v>203</v>
      </c>
      <c r="C35" s="50" t="s">
        <v>251</v>
      </c>
      <c r="D35" s="47" t="str">
        <f t="shared" si="4"/>
        <v>L = 34.40438  # [deg] mean longitude</v>
      </c>
    </row>
    <row r="36" spans="1:4" x14ac:dyDescent="0.25">
      <c r="A36" s="42"/>
      <c r="B36" s="48" t="s">
        <v>109</v>
      </c>
      <c r="C36" s="48"/>
      <c r="D36" s="49"/>
    </row>
    <row r="37" spans="1:4" x14ac:dyDescent="0.25">
      <c r="A37" s="43" t="s">
        <v>47</v>
      </c>
      <c r="B37" s="36" t="s">
        <v>204</v>
      </c>
      <c r="C37" s="25" t="s">
        <v>246</v>
      </c>
      <c r="D37" s="44" t="str">
        <f t="shared" ref="D37:D42" si="5">A37&amp;" = "&amp;B37&amp;"  # "&amp;C37</f>
        <v>a = 9.53707032  # [au] semi-major axis</v>
      </c>
    </row>
    <row r="38" spans="1:4" x14ac:dyDescent="0.25">
      <c r="A38" s="43" t="s">
        <v>45</v>
      </c>
      <c r="B38" s="36" t="s">
        <v>177</v>
      </c>
      <c r="C38" s="25" t="s">
        <v>247</v>
      </c>
      <c r="D38" s="44" t="str">
        <f t="shared" si="5"/>
        <v>e = 0.05415060  # [1] eccentricity</v>
      </c>
    </row>
    <row r="39" spans="1:4" x14ac:dyDescent="0.25">
      <c r="A39" s="43" t="s">
        <v>46</v>
      </c>
      <c r="B39" s="36" t="s">
        <v>205</v>
      </c>
      <c r="C39" s="25" t="s">
        <v>248</v>
      </c>
      <c r="D39" s="44" t="str">
        <f t="shared" si="5"/>
        <v>i = 2.48446  # [deg] inclination</v>
      </c>
    </row>
    <row r="40" spans="1:4" x14ac:dyDescent="0.25">
      <c r="A40" s="43" t="s">
        <v>115</v>
      </c>
      <c r="B40" s="36" t="s">
        <v>206</v>
      </c>
      <c r="C40" s="25" t="s">
        <v>249</v>
      </c>
      <c r="D40" s="44" t="str">
        <f t="shared" si="5"/>
        <v>Ω = 113.71504  # [deg] longitude of ascending node</v>
      </c>
    </row>
    <row r="41" spans="1:4" x14ac:dyDescent="0.25">
      <c r="A41" s="43" t="s">
        <v>140</v>
      </c>
      <c r="B41" s="36" t="s">
        <v>207</v>
      </c>
      <c r="C41" s="25" t="s">
        <v>250</v>
      </c>
      <c r="D41" s="44" t="str">
        <f t="shared" si="5"/>
        <v>ϖ = 92.43194  # [deg] longitude of periapsis</v>
      </c>
    </row>
    <row r="42" spans="1:4" ht="15.75" thickBot="1" x14ac:dyDescent="0.3">
      <c r="A42" s="45" t="s">
        <v>114</v>
      </c>
      <c r="B42" s="46" t="s">
        <v>208</v>
      </c>
      <c r="C42" s="50" t="s">
        <v>251</v>
      </c>
      <c r="D42" s="47" t="str">
        <f t="shared" si="5"/>
        <v>L = 49.94432  # [deg] mean longitude</v>
      </c>
    </row>
    <row r="43" spans="1:4" x14ac:dyDescent="0.25">
      <c r="A43" s="42"/>
      <c r="B43" s="48" t="s">
        <v>110</v>
      </c>
      <c r="C43" s="48"/>
      <c r="D43" s="49"/>
    </row>
    <row r="44" spans="1:4" x14ac:dyDescent="0.25">
      <c r="A44" s="43" t="s">
        <v>47</v>
      </c>
      <c r="B44" s="36" t="s">
        <v>209</v>
      </c>
      <c r="C44" s="25" t="s">
        <v>246</v>
      </c>
      <c r="D44" s="44" t="str">
        <f t="shared" ref="D44:D49" si="6">A44&amp;" = "&amp;B44&amp;"  # "&amp;C44</f>
        <v>a = 19.19126393  # [au] semi-major axis</v>
      </c>
    </row>
    <row r="45" spans="1:4" x14ac:dyDescent="0.25">
      <c r="A45" s="43" t="s">
        <v>45</v>
      </c>
      <c r="B45" s="36" t="s">
        <v>178</v>
      </c>
      <c r="C45" s="25" t="s">
        <v>247</v>
      </c>
      <c r="D45" s="44" t="str">
        <f t="shared" si="6"/>
        <v>e = 0.04716771  # [1] eccentricity</v>
      </c>
    </row>
    <row r="46" spans="1:4" x14ac:dyDescent="0.25">
      <c r="A46" s="43" t="s">
        <v>46</v>
      </c>
      <c r="B46" s="36" t="s">
        <v>179</v>
      </c>
      <c r="C46" s="25" t="s">
        <v>248</v>
      </c>
      <c r="D46" s="44" t="str">
        <f t="shared" si="6"/>
        <v>i = 0.76986  # [deg] inclination</v>
      </c>
    </row>
    <row r="47" spans="1:4" x14ac:dyDescent="0.25">
      <c r="A47" s="43" t="s">
        <v>115</v>
      </c>
      <c r="B47" s="36" t="s">
        <v>210</v>
      </c>
      <c r="C47" s="25" t="s">
        <v>249</v>
      </c>
      <c r="D47" s="44" t="str">
        <f t="shared" si="6"/>
        <v>Ω = 74.22988  # [deg] longitude of ascending node</v>
      </c>
    </row>
    <row r="48" spans="1:4" x14ac:dyDescent="0.25">
      <c r="A48" s="43" t="s">
        <v>140</v>
      </c>
      <c r="B48" s="36" t="s">
        <v>211</v>
      </c>
      <c r="C48" s="25" t="s">
        <v>250</v>
      </c>
      <c r="D48" s="44" t="str">
        <f t="shared" si="6"/>
        <v>ϖ = 170.96424  # [deg] longitude of periapsis</v>
      </c>
    </row>
    <row r="49" spans="1:4" ht="15.75" thickBot="1" x14ac:dyDescent="0.3">
      <c r="A49" s="45" t="s">
        <v>114</v>
      </c>
      <c r="B49" s="46" t="s">
        <v>212</v>
      </c>
      <c r="C49" s="50" t="s">
        <v>251</v>
      </c>
      <c r="D49" s="47" t="str">
        <f t="shared" si="6"/>
        <v>L = 313.23218  # [deg] mean longitude</v>
      </c>
    </row>
    <row r="50" spans="1:4" x14ac:dyDescent="0.25">
      <c r="A50" s="42"/>
      <c r="B50" s="48" t="s">
        <v>111</v>
      </c>
      <c r="C50" s="48"/>
      <c r="D50" s="49"/>
    </row>
    <row r="51" spans="1:4" x14ac:dyDescent="0.25">
      <c r="A51" s="43" t="s">
        <v>47</v>
      </c>
      <c r="B51" s="36" t="s">
        <v>213</v>
      </c>
      <c r="C51" s="25" t="s">
        <v>246</v>
      </c>
      <c r="D51" s="44" t="str">
        <f t="shared" ref="D51:D56" si="7">A51&amp;" = "&amp;B51&amp;"  # "&amp;C51</f>
        <v>a = 30.06896348  # [au] semi-major axis</v>
      </c>
    </row>
    <row r="52" spans="1:4" x14ac:dyDescent="0.25">
      <c r="A52" s="43" t="s">
        <v>45</v>
      </c>
      <c r="B52" s="36" t="s">
        <v>180</v>
      </c>
      <c r="C52" s="25" t="s">
        <v>247</v>
      </c>
      <c r="D52" s="44" t="str">
        <f t="shared" si="7"/>
        <v>e = 0.00858587  # [1] eccentricity</v>
      </c>
    </row>
    <row r="53" spans="1:4" x14ac:dyDescent="0.25">
      <c r="A53" s="43" t="s">
        <v>46</v>
      </c>
      <c r="B53" s="36" t="s">
        <v>214</v>
      </c>
      <c r="C53" s="25" t="s">
        <v>248</v>
      </c>
      <c r="D53" s="44" t="str">
        <f t="shared" si="7"/>
        <v>i = 1.76917  # [deg] inclination</v>
      </c>
    </row>
    <row r="54" spans="1:4" x14ac:dyDescent="0.25">
      <c r="A54" s="43" t="s">
        <v>115</v>
      </c>
      <c r="B54" s="36" t="s">
        <v>215</v>
      </c>
      <c r="C54" s="25" t="s">
        <v>249</v>
      </c>
      <c r="D54" s="44" t="str">
        <f t="shared" si="7"/>
        <v>Ω = 131.72169  # [deg] longitude of ascending node</v>
      </c>
    </row>
    <row r="55" spans="1:4" x14ac:dyDescent="0.25">
      <c r="A55" s="43" t="s">
        <v>140</v>
      </c>
      <c r="B55" s="36" t="s">
        <v>216</v>
      </c>
      <c r="C55" s="25" t="s">
        <v>250</v>
      </c>
      <c r="D55" s="44" t="str">
        <f t="shared" si="7"/>
        <v>ϖ = 44.97135  # [deg] longitude of periapsis</v>
      </c>
    </row>
    <row r="56" spans="1:4" ht="15.75" thickBot="1" x14ac:dyDescent="0.3">
      <c r="A56" s="45" t="s">
        <v>114</v>
      </c>
      <c r="B56" s="46" t="s">
        <v>217</v>
      </c>
      <c r="C56" s="50" t="s">
        <v>251</v>
      </c>
      <c r="D56" s="47" t="str">
        <f t="shared" si="7"/>
        <v>L = 304.88003  # [deg] mean longitude</v>
      </c>
    </row>
    <row r="57" spans="1:4" x14ac:dyDescent="0.25">
      <c r="A57" s="42"/>
      <c r="B57" s="48" t="s">
        <v>112</v>
      </c>
      <c r="C57" s="48"/>
      <c r="D57" s="49"/>
    </row>
    <row r="58" spans="1:4" x14ac:dyDescent="0.25">
      <c r="A58" s="43" t="s">
        <v>47</v>
      </c>
      <c r="B58" s="36" t="s">
        <v>218</v>
      </c>
      <c r="C58" s="25" t="s">
        <v>246</v>
      </c>
      <c r="D58" s="44" t="str">
        <f t="shared" ref="D58:D63" si="8">A58&amp;" = "&amp;B58&amp;"  # "&amp;C58</f>
        <v>a = 39.48168677  # [au] semi-major axis</v>
      </c>
    </row>
    <row r="59" spans="1:4" x14ac:dyDescent="0.25">
      <c r="A59" s="43" t="s">
        <v>45</v>
      </c>
      <c r="B59" s="36" t="s">
        <v>181</v>
      </c>
      <c r="C59" s="25" t="s">
        <v>247</v>
      </c>
      <c r="D59" s="44" t="str">
        <f t="shared" si="8"/>
        <v>e = 0.24880766  # [1] eccentricity</v>
      </c>
    </row>
    <row r="60" spans="1:4" x14ac:dyDescent="0.25">
      <c r="A60" s="43" t="s">
        <v>46</v>
      </c>
      <c r="B60" s="36" t="s">
        <v>219</v>
      </c>
      <c r="C60" s="25" t="s">
        <v>248</v>
      </c>
      <c r="D60" s="44" t="str">
        <f t="shared" si="8"/>
        <v>i = 17.14175  # [deg] inclination</v>
      </c>
    </row>
    <row r="61" spans="1:4" x14ac:dyDescent="0.25">
      <c r="A61" s="43" t="s">
        <v>115</v>
      </c>
      <c r="B61" s="36" t="s">
        <v>220</v>
      </c>
      <c r="C61" s="25" t="s">
        <v>249</v>
      </c>
      <c r="D61" s="44" t="str">
        <f t="shared" si="8"/>
        <v>Ω = 110.30347  # [deg] longitude of ascending node</v>
      </c>
    </row>
    <row r="62" spans="1:4" x14ac:dyDescent="0.25">
      <c r="A62" s="43" t="s">
        <v>140</v>
      </c>
      <c r="B62" s="36" t="s">
        <v>221</v>
      </c>
      <c r="C62" s="25" t="s">
        <v>250</v>
      </c>
      <c r="D62" s="44" t="str">
        <f t="shared" si="8"/>
        <v>ϖ = 224.06676  # [deg] longitude of periapsis</v>
      </c>
    </row>
    <row r="63" spans="1:4" ht="15.75" thickBot="1" x14ac:dyDescent="0.3">
      <c r="A63" s="45" t="s">
        <v>114</v>
      </c>
      <c r="B63" s="46" t="s">
        <v>222</v>
      </c>
      <c r="C63" s="50" t="s">
        <v>251</v>
      </c>
      <c r="D63" s="4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baseColWidth="10" defaultColWidth="11.5703125" defaultRowHeight="15" x14ac:dyDescent="0.25"/>
  <cols>
    <col min="1" max="1" width="10" customWidth="1"/>
    <col min="2" max="2" width="38.5703125" bestFit="1" customWidth="1"/>
    <col min="3" max="3" width="18.7109375" style="27"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25">
      <c r="A1" s="17" t="s">
        <v>52</v>
      </c>
    </row>
    <row r="2" spans="1:18" x14ac:dyDescent="0.25">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25">
      <c r="A3" t="s">
        <v>75</v>
      </c>
      <c r="B3" s="53" t="s">
        <v>77</v>
      </c>
      <c r="C3" s="54" t="s">
        <v>81</v>
      </c>
      <c r="D3" s="23"/>
      <c r="N3" s="21"/>
    </row>
    <row r="4" spans="1:18" x14ac:dyDescent="0.25">
      <c r="A4" t="s">
        <v>73</v>
      </c>
      <c r="B4" s="53" t="s">
        <v>78</v>
      </c>
      <c r="C4" s="54" t="s">
        <v>65</v>
      </c>
      <c r="D4" s="23"/>
      <c r="N4" s="21"/>
      <c r="R4" s="25"/>
    </row>
    <row r="5" spans="1:18" x14ac:dyDescent="0.25">
      <c r="A5" t="s">
        <v>76</v>
      </c>
      <c r="B5" s="53" t="s">
        <v>79</v>
      </c>
      <c r="C5" s="54" t="s">
        <v>80</v>
      </c>
      <c r="D5" s="23"/>
      <c r="N5" s="21"/>
    </row>
    <row r="6" spans="1:18" x14ac:dyDescent="0.25">
      <c r="A6" t="s">
        <v>85</v>
      </c>
      <c r="B6" s="53" t="s">
        <v>84</v>
      </c>
      <c r="C6" s="54"/>
      <c r="D6" s="17" t="s">
        <v>88</v>
      </c>
      <c r="E6" s="21">
        <v>0.22700000000000001</v>
      </c>
      <c r="F6">
        <v>3.4000000000000002E-2</v>
      </c>
      <c r="G6">
        <v>3.4000000000000002E-2</v>
      </c>
      <c r="N6" s="21"/>
    </row>
    <row r="7" spans="1:18" x14ac:dyDescent="0.25">
      <c r="A7" t="s">
        <v>86</v>
      </c>
      <c r="B7" s="53" t="s">
        <v>87</v>
      </c>
      <c r="C7" s="54"/>
      <c r="D7" t="s">
        <v>96</v>
      </c>
      <c r="E7" s="21">
        <v>0.29499999999999998</v>
      </c>
      <c r="F7">
        <v>3.5000000000000003E-2</v>
      </c>
      <c r="G7">
        <v>3.5000000000000003E-2</v>
      </c>
      <c r="N7" s="21"/>
    </row>
    <row r="8" spans="1:18" x14ac:dyDescent="0.25">
      <c r="A8" t="s">
        <v>48</v>
      </c>
      <c r="B8" s="53" t="s">
        <v>55</v>
      </c>
      <c r="C8" s="54"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25">
      <c r="A9" t="s">
        <v>53</v>
      </c>
      <c r="B9" s="53" t="s">
        <v>56</v>
      </c>
      <c r="C9" s="54"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x14ac:dyDescent="0.35">
      <c r="A10" t="s">
        <v>72</v>
      </c>
      <c r="B10" s="53" t="s">
        <v>58</v>
      </c>
      <c r="C10" s="54" t="s">
        <v>264</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25">
      <c r="A11" s="55" t="s">
        <v>47</v>
      </c>
      <c r="B11" s="55" t="s">
        <v>60</v>
      </c>
      <c r="C11" s="56"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25">
      <c r="A12" s="55" t="s">
        <v>46</v>
      </c>
      <c r="B12" s="55" t="s">
        <v>61</v>
      </c>
      <c r="C12" s="56" t="s">
        <v>62</v>
      </c>
      <c r="D12" s="17" t="s">
        <v>99</v>
      </c>
      <c r="H12" s="21">
        <v>85.5</v>
      </c>
      <c r="I12">
        <v>1.5</v>
      </c>
      <c r="J12">
        <v>0.5</v>
      </c>
      <c r="K12" s="21">
        <v>86.23</v>
      </c>
      <c r="L12">
        <v>0.26</v>
      </c>
      <c r="M12">
        <v>0.26</v>
      </c>
      <c r="N12" s="21">
        <v>87.43</v>
      </c>
      <c r="O12">
        <v>0.18</v>
      </c>
      <c r="P12">
        <v>0.19</v>
      </c>
    </row>
    <row r="13" spans="1:18" x14ac:dyDescent="0.25">
      <c r="A13" s="55" t="s">
        <v>45</v>
      </c>
      <c r="B13" s="55" t="s">
        <v>44</v>
      </c>
      <c r="C13" s="56">
        <v>1</v>
      </c>
      <c r="D13" s="17" t="s">
        <v>95</v>
      </c>
      <c r="H13" s="21" t="s">
        <v>43</v>
      </c>
      <c r="K13" s="21" t="s">
        <v>42</v>
      </c>
      <c r="N13" s="21" t="s">
        <v>41</v>
      </c>
    </row>
    <row r="14" spans="1:18" ht="18" x14ac:dyDescent="0.35">
      <c r="A14" t="s">
        <v>70</v>
      </c>
      <c r="B14" s="53" t="s">
        <v>64</v>
      </c>
      <c r="C14" s="54" t="s">
        <v>63</v>
      </c>
      <c r="D14" s="23"/>
      <c r="H14" s="21">
        <v>1572</v>
      </c>
      <c r="I14">
        <v>22</v>
      </c>
      <c r="J14">
        <v>19</v>
      </c>
      <c r="K14" s="21">
        <v>1326</v>
      </c>
      <c r="L14">
        <v>18</v>
      </c>
      <c r="M14">
        <v>16</v>
      </c>
      <c r="N14" s="21">
        <v>1075</v>
      </c>
      <c r="O14">
        <v>15</v>
      </c>
      <c r="P14">
        <v>13</v>
      </c>
    </row>
    <row r="15" spans="1:18" x14ac:dyDescent="0.25">
      <c r="A15" t="s">
        <v>53</v>
      </c>
      <c r="B15" s="53" t="s">
        <v>40</v>
      </c>
      <c r="C15" s="54"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25">
      <c r="A16" t="s">
        <v>47</v>
      </c>
      <c r="B16" s="53" t="s">
        <v>39</v>
      </c>
      <c r="C16" s="54" t="s">
        <v>73</v>
      </c>
      <c r="D16" s="23"/>
      <c r="H16" s="21">
        <v>7.87</v>
      </c>
      <c r="I16">
        <v>0.23</v>
      </c>
      <c r="J16">
        <v>0.24</v>
      </c>
      <c r="K16" s="21">
        <v>11.06</v>
      </c>
      <c r="L16">
        <v>0.32</v>
      </c>
      <c r="M16">
        <v>0.34</v>
      </c>
      <c r="N16" s="21">
        <v>16.850000000000001</v>
      </c>
      <c r="O16">
        <v>0.49</v>
      </c>
      <c r="P16">
        <v>0.51</v>
      </c>
    </row>
    <row r="17" spans="1:16" x14ac:dyDescent="0.25">
      <c r="A17" t="s">
        <v>33</v>
      </c>
      <c r="B17" s="53" t="s">
        <v>38</v>
      </c>
      <c r="C17" s="54" t="s">
        <v>73</v>
      </c>
      <c r="D17" s="23"/>
      <c r="H17" s="21">
        <v>7.29</v>
      </c>
      <c r="I17">
        <v>0.83</v>
      </c>
      <c r="J17">
        <v>1.1000000000000001</v>
      </c>
      <c r="K17" s="21">
        <v>10.88</v>
      </c>
      <c r="L17">
        <v>0.64</v>
      </c>
      <c r="M17">
        <v>0.81</v>
      </c>
      <c r="N17" s="21">
        <v>15.9</v>
      </c>
      <c r="O17">
        <v>1.8</v>
      </c>
      <c r="P17">
        <v>2.2999999999999998</v>
      </c>
    </row>
    <row r="18" spans="1:16" x14ac:dyDescent="0.25">
      <c r="A18" t="s">
        <v>37</v>
      </c>
      <c r="B18" s="53" t="s">
        <v>66</v>
      </c>
      <c r="C18" s="54" t="s">
        <v>74</v>
      </c>
      <c r="D18" s="23"/>
      <c r="H18" s="21">
        <v>2.13E-4</v>
      </c>
      <c r="I18">
        <v>1.0000000000000001E-5</v>
      </c>
      <c r="J18">
        <v>1.0000000000000001E-5</v>
      </c>
      <c r="K18" s="21">
        <v>1.84E-4</v>
      </c>
      <c r="L18">
        <v>1.1E-5</v>
      </c>
      <c r="M18">
        <v>1.1E-5</v>
      </c>
      <c r="N18" s="21">
        <v>2.2900000000000001E-4</v>
      </c>
      <c r="O18">
        <v>1.5E-5</v>
      </c>
      <c r="P18">
        <v>1.5E-5</v>
      </c>
    </row>
    <row r="19" spans="1:16" ht="18" x14ac:dyDescent="0.35">
      <c r="A19" t="s">
        <v>71</v>
      </c>
      <c r="B19" s="53" t="s">
        <v>67</v>
      </c>
      <c r="C19" s="54"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25">
      <c r="A20" t="s">
        <v>36</v>
      </c>
      <c r="B20" s="53" t="s">
        <v>35</v>
      </c>
      <c r="C20" s="54"/>
      <c r="D20" s="17" t="s">
        <v>82</v>
      </c>
      <c r="H20" s="21">
        <v>0.59</v>
      </c>
      <c r="I20">
        <v>0.1</v>
      </c>
      <c r="J20">
        <v>0.27</v>
      </c>
      <c r="K20" s="21">
        <v>0.72</v>
      </c>
      <c r="L20">
        <v>4.1000000000000002E-2</v>
      </c>
      <c r="M20">
        <v>6.4000000000000001E-2</v>
      </c>
      <c r="N20" s="21">
        <v>0.72899999999999998</v>
      </c>
      <c r="O20">
        <v>6.4000000000000001E-2</v>
      </c>
      <c r="P20">
        <v>0.11</v>
      </c>
    </row>
    <row r="21" spans="1:16" x14ac:dyDescent="0.25">
      <c r="A21" t="s">
        <v>34</v>
      </c>
      <c r="B21" s="53" t="s">
        <v>68</v>
      </c>
      <c r="C21" s="54" t="s">
        <v>69</v>
      </c>
      <c r="D21" s="53"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25">
      <c r="D23" s="17" t="s">
        <v>100</v>
      </c>
    </row>
    <row r="24" spans="1:16" x14ac:dyDescent="0.25">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heetViews>
  <sheetFormatPr baseColWidth="10" defaultColWidth="11.5703125"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workbookViewId="0">
      <selection activeCell="A32" sqref="A32"/>
    </sheetView>
  </sheetViews>
  <sheetFormatPr baseColWidth="10" defaultColWidth="11.42578125" defaultRowHeight="15" x14ac:dyDescent="0.25"/>
  <cols>
    <col min="1" max="1" width="10.7109375" customWidth="1"/>
    <col min="2" max="2" width="41.140625" bestFit="1" customWidth="1"/>
    <col min="3" max="3" width="52.140625" customWidth="1"/>
    <col min="4" max="4" width="53.28515625" customWidth="1"/>
    <col min="5" max="5" width="15.5703125" customWidth="1"/>
  </cols>
  <sheetData>
    <row r="1" spans="1:11" ht="18.75" x14ac:dyDescent="0.3">
      <c r="A1" s="33" t="s">
        <v>162</v>
      </c>
      <c r="K1">
        <f>0.043333</f>
        <v>4.3333000000000003E-2</v>
      </c>
    </row>
    <row r="2" spans="1:11" x14ac:dyDescent="0.25">
      <c r="K2">
        <f>K1*180/PI()</f>
        <v>2.4827980136403962</v>
      </c>
    </row>
    <row r="3" spans="1:11" x14ac:dyDescent="0.25">
      <c r="A3" s="40" t="s">
        <v>121</v>
      </c>
      <c r="B3" s="40" t="s">
        <v>139</v>
      </c>
      <c r="C3" s="40" t="s">
        <v>138</v>
      </c>
      <c r="D3" s="40" t="s">
        <v>122</v>
      </c>
    </row>
    <row r="4" spans="1:11" ht="30" x14ac:dyDescent="0.25">
      <c r="A4" s="13" t="s">
        <v>136</v>
      </c>
      <c r="B4" s="13" t="s">
        <v>135</v>
      </c>
      <c r="C4" s="31" t="s">
        <v>134</v>
      </c>
      <c r="D4" s="13"/>
    </row>
    <row r="5" spans="1:11" ht="60" x14ac:dyDescent="0.25">
      <c r="A5" s="31" t="s">
        <v>131</v>
      </c>
      <c r="B5" s="31" t="s">
        <v>133</v>
      </c>
      <c r="C5" s="31" t="s">
        <v>132</v>
      </c>
      <c r="D5" s="31"/>
    </row>
    <row r="6" spans="1:11" ht="75" x14ac:dyDescent="0.25">
      <c r="A6" s="31" t="s">
        <v>115</v>
      </c>
      <c r="B6" s="31" t="s">
        <v>137</v>
      </c>
      <c r="C6" s="31" t="s">
        <v>277</v>
      </c>
      <c r="D6" s="31"/>
    </row>
    <row r="7" spans="1:11" ht="30" x14ac:dyDescent="0.25">
      <c r="A7" s="31" t="s">
        <v>117</v>
      </c>
      <c r="B7" s="31" t="s">
        <v>128</v>
      </c>
      <c r="C7" s="31" t="s">
        <v>265</v>
      </c>
      <c r="D7" s="31" t="s">
        <v>262</v>
      </c>
    </row>
    <row r="8" spans="1:11" ht="60" x14ac:dyDescent="0.25">
      <c r="A8" s="31" t="s">
        <v>141</v>
      </c>
      <c r="B8" s="31" t="s">
        <v>118</v>
      </c>
      <c r="C8" s="31" t="s">
        <v>266</v>
      </c>
      <c r="D8" s="31" t="s">
        <v>153</v>
      </c>
    </row>
    <row r="9" spans="1:11" ht="60" x14ac:dyDescent="0.25">
      <c r="A9" s="31" t="s">
        <v>151</v>
      </c>
      <c r="B9" s="31" t="s">
        <v>152</v>
      </c>
      <c r="C9" s="31" t="s">
        <v>154</v>
      </c>
      <c r="D9" s="31" t="s">
        <v>157</v>
      </c>
    </row>
    <row r="10" spans="1:11" ht="18" x14ac:dyDescent="0.25">
      <c r="A10" s="31" t="s">
        <v>228</v>
      </c>
      <c r="B10" s="31" t="s">
        <v>147</v>
      </c>
      <c r="C10" s="32"/>
      <c r="D10" s="31" t="s">
        <v>150</v>
      </c>
    </row>
    <row r="11" spans="1:11" x14ac:dyDescent="0.25">
      <c r="A11" s="31" t="s">
        <v>148</v>
      </c>
      <c r="B11" s="31" t="s">
        <v>223</v>
      </c>
      <c r="C11" s="32"/>
      <c r="D11" s="31"/>
    </row>
    <row r="12" spans="1:11" ht="30" x14ac:dyDescent="0.25">
      <c r="A12" s="31" t="s">
        <v>155</v>
      </c>
      <c r="B12" s="31" t="s">
        <v>156</v>
      </c>
      <c r="C12" s="32"/>
      <c r="D12" s="31"/>
    </row>
    <row r="13" spans="1:11" ht="120" x14ac:dyDescent="0.25">
      <c r="A13" s="31" t="s">
        <v>149</v>
      </c>
      <c r="B13" s="31" t="s">
        <v>146</v>
      </c>
      <c r="C13" s="31" t="s">
        <v>160</v>
      </c>
      <c r="D13" s="31" t="s">
        <v>263</v>
      </c>
    </row>
    <row r="14" spans="1:11" ht="18" x14ac:dyDescent="0.25">
      <c r="A14" s="31" t="s">
        <v>159</v>
      </c>
      <c r="B14" s="31" t="s">
        <v>158</v>
      </c>
      <c r="C14" s="31"/>
      <c r="D14" s="31"/>
    </row>
    <row r="15" spans="1:11" ht="75" x14ac:dyDescent="0.25">
      <c r="A15" s="31" t="s">
        <v>225</v>
      </c>
      <c r="B15" s="31" t="s">
        <v>116</v>
      </c>
      <c r="C15" s="31" t="s">
        <v>268</v>
      </c>
      <c r="D15" s="31" t="s">
        <v>224</v>
      </c>
    </row>
    <row r="16" spans="1:11" ht="45" x14ac:dyDescent="0.25">
      <c r="A16" s="31" t="s">
        <v>145</v>
      </c>
      <c r="B16" s="31" t="s">
        <v>143</v>
      </c>
      <c r="C16" s="31" t="s">
        <v>161</v>
      </c>
      <c r="D16" s="31" t="s">
        <v>167</v>
      </c>
    </row>
    <row r="17" spans="1:5" ht="60" x14ac:dyDescent="0.25">
      <c r="A17" s="31" t="s">
        <v>119</v>
      </c>
      <c r="B17" s="31" t="s">
        <v>120</v>
      </c>
      <c r="C17" s="31" t="s">
        <v>142</v>
      </c>
      <c r="D17" s="31" t="s">
        <v>144</v>
      </c>
    </row>
    <row r="18" spans="1:5" ht="75" x14ac:dyDescent="0.25">
      <c r="A18" s="31" t="s">
        <v>124</v>
      </c>
      <c r="B18" s="31" t="s">
        <v>123</v>
      </c>
      <c r="C18" s="31" t="s">
        <v>125</v>
      </c>
      <c r="D18" s="31" t="s">
        <v>129</v>
      </c>
    </row>
    <row r="19" spans="1:5" ht="45" x14ac:dyDescent="0.25">
      <c r="A19" s="31" t="s">
        <v>140</v>
      </c>
      <c r="B19" s="31" t="s">
        <v>127</v>
      </c>
      <c r="C19" s="31" t="s">
        <v>130</v>
      </c>
      <c r="D19" s="31" t="s">
        <v>126</v>
      </c>
    </row>
    <row r="20" spans="1:5" ht="18" x14ac:dyDescent="0.25">
      <c r="A20" s="51" t="s">
        <v>37</v>
      </c>
      <c r="B20" s="31" t="s">
        <v>253</v>
      </c>
      <c r="C20" s="31"/>
      <c r="D20" s="31" t="s">
        <v>254</v>
      </c>
    </row>
    <row r="21" spans="1:5" ht="48" x14ac:dyDescent="0.25">
      <c r="A21" s="31" t="s">
        <v>244</v>
      </c>
      <c r="B21" s="31" t="s">
        <v>252</v>
      </c>
      <c r="C21" s="31" t="s">
        <v>261</v>
      </c>
      <c r="D21" s="31"/>
    </row>
    <row r="22" spans="1:5" ht="30" x14ac:dyDescent="0.25">
      <c r="A22" s="31" t="s">
        <v>258</v>
      </c>
      <c r="B22" s="31" t="s">
        <v>260</v>
      </c>
      <c r="C22" s="31" t="s">
        <v>259</v>
      </c>
      <c r="D22" s="31"/>
    </row>
    <row r="23" spans="1:5" x14ac:dyDescent="0.25">
      <c r="A23" s="52" t="s">
        <v>148</v>
      </c>
      <c r="B23" s="31" t="s">
        <v>256</v>
      </c>
      <c r="C23" s="31" t="s">
        <v>255</v>
      </c>
      <c r="D23" s="31"/>
    </row>
    <row r="24" spans="1:5" ht="30" x14ac:dyDescent="0.25">
      <c r="A24" s="31" t="s">
        <v>71</v>
      </c>
      <c r="B24" s="31" t="s">
        <v>67</v>
      </c>
      <c r="C24" s="31" t="s">
        <v>257</v>
      </c>
      <c r="D24" s="31"/>
    </row>
    <row r="25" spans="1:5" x14ac:dyDescent="0.25">
      <c r="A25" s="31"/>
      <c r="B25" s="31"/>
      <c r="C25" s="31"/>
      <c r="D25" s="31"/>
    </row>
    <row r="26" spans="1:5" x14ac:dyDescent="0.25">
      <c r="A26" s="30"/>
      <c r="B26" s="30"/>
      <c r="C26" s="30"/>
      <c r="D26" s="30"/>
    </row>
    <row r="27" spans="1:5" x14ac:dyDescent="0.25">
      <c r="A27" s="30"/>
      <c r="B27" s="30"/>
      <c r="C27" s="30"/>
      <c r="D27" s="30"/>
    </row>
    <row r="28" spans="1:5" x14ac:dyDescent="0.25">
      <c r="A28" s="38"/>
      <c r="B28" s="39" t="s">
        <v>165</v>
      </c>
      <c r="C28" s="39" t="s">
        <v>166</v>
      </c>
      <c r="D28" s="39" t="s">
        <v>164</v>
      </c>
    </row>
    <row r="29" spans="1:5" x14ac:dyDescent="0.25">
      <c r="A29" s="31"/>
      <c r="B29" s="31" t="s">
        <v>163</v>
      </c>
      <c r="C29" s="31" t="s">
        <v>168</v>
      </c>
      <c r="D29" s="34" t="s">
        <v>113</v>
      </c>
    </row>
    <row r="30" spans="1:5" x14ac:dyDescent="0.25">
      <c r="A30" s="67"/>
      <c r="B30" s="67" t="s">
        <v>275</v>
      </c>
      <c r="C30" s="67" t="s">
        <v>276</v>
      </c>
      <c r="D30" s="67" t="s">
        <v>272</v>
      </c>
      <c r="E30" s="57" t="s">
        <v>267</v>
      </c>
    </row>
    <row r="31" spans="1:5" ht="30" x14ac:dyDescent="0.25">
      <c r="A31" s="31"/>
      <c r="B31" s="31" t="s">
        <v>273</v>
      </c>
      <c r="C31" s="31" t="s">
        <v>274</v>
      </c>
      <c r="D31" s="31" t="s">
        <v>271</v>
      </c>
    </row>
    <row r="32" spans="1:5" x14ac:dyDescent="0.25">
      <c r="A32" s="31"/>
      <c r="B32" s="31"/>
      <c r="C32" s="31"/>
      <c r="D32" s="31"/>
    </row>
    <row r="33" spans="1:4" x14ac:dyDescent="0.25">
      <c r="A33" s="31"/>
      <c r="B33" s="31"/>
      <c r="C33" s="31"/>
      <c r="D33" s="31"/>
    </row>
    <row r="34" spans="1:4" x14ac:dyDescent="0.25">
      <c r="A34" s="31"/>
      <c r="B34" s="31"/>
      <c r="C34" s="31"/>
      <c r="D34" s="31"/>
    </row>
    <row r="35" spans="1:4" x14ac:dyDescent="0.25">
      <c r="A35" s="31"/>
      <c r="B35" s="31"/>
      <c r="C35" s="31"/>
      <c r="D35" s="31"/>
    </row>
    <row r="36" spans="1:4" x14ac:dyDescent="0.25">
      <c r="A36" s="35"/>
      <c r="B36" s="35"/>
      <c r="C36" s="35"/>
      <c r="D36" s="35"/>
    </row>
    <row r="38" spans="1:4" x14ac:dyDescent="0.25">
      <c r="A38" s="37" t="s">
        <v>227</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AV34"/>
  <sheetViews>
    <sheetView showGridLines="0" tabSelected="1" zoomScaleNormal="100" workbookViewId="0">
      <selection activeCell="K31" sqref="K31"/>
    </sheetView>
  </sheetViews>
  <sheetFormatPr baseColWidth="10" defaultColWidth="11.5703125" defaultRowHeight="15" x14ac:dyDescent="0.25"/>
  <cols>
    <col min="1" max="1" width="1.42578125" customWidth="1"/>
    <col min="2" max="12" width="6" customWidth="1"/>
    <col min="13" max="13" width="1.28515625" customWidth="1"/>
    <col min="14" max="24" width="6" customWidth="1"/>
    <col min="25" max="25" width="1.28515625" customWidth="1"/>
    <col min="26" max="36" width="6" customWidth="1"/>
    <col min="37" max="37" width="1.28515625" customWidth="1"/>
    <col min="38" max="48" width="6" customWidth="1"/>
  </cols>
  <sheetData>
    <row r="1" spans="2:48" ht="8.25" customHeight="1" x14ac:dyDescent="0.25"/>
    <row r="2" spans="2:48" x14ac:dyDescent="0.25">
      <c r="B2" s="63" t="s">
        <v>45</v>
      </c>
      <c r="C2" s="81" t="s">
        <v>46</v>
      </c>
      <c r="D2" s="79" t="s">
        <v>115</v>
      </c>
      <c r="E2" s="64" t="s">
        <v>117</v>
      </c>
      <c r="F2" s="81" t="s">
        <v>140</v>
      </c>
      <c r="G2" s="83" t="s">
        <v>114</v>
      </c>
      <c r="H2" s="64" t="s">
        <v>278</v>
      </c>
      <c r="I2" s="64" t="s">
        <v>312</v>
      </c>
      <c r="J2" s="64" t="s">
        <v>311</v>
      </c>
      <c r="K2" s="81" t="s">
        <v>279</v>
      </c>
      <c r="L2" s="85" t="s">
        <v>148</v>
      </c>
      <c r="N2" s="63" t="s">
        <v>45</v>
      </c>
      <c r="O2" s="81" t="s">
        <v>46</v>
      </c>
      <c r="P2" s="79" t="s">
        <v>115</v>
      </c>
      <c r="Q2" s="64" t="s">
        <v>117</v>
      </c>
      <c r="R2" s="81" t="s">
        <v>140</v>
      </c>
      <c r="S2" s="64" t="s">
        <v>114</v>
      </c>
      <c r="T2" s="77" t="s">
        <v>278</v>
      </c>
      <c r="U2" s="64" t="s">
        <v>312</v>
      </c>
      <c r="V2" s="64" t="s">
        <v>311</v>
      </c>
      <c r="W2" s="81" t="s">
        <v>279</v>
      </c>
      <c r="X2" s="70" t="s">
        <v>148</v>
      </c>
      <c r="Z2" s="63" t="s">
        <v>45</v>
      </c>
      <c r="AA2" s="81" t="s">
        <v>46</v>
      </c>
      <c r="AB2" s="79" t="s">
        <v>115</v>
      </c>
      <c r="AC2" s="64" t="s">
        <v>117</v>
      </c>
      <c r="AD2" s="81" t="s">
        <v>140</v>
      </c>
      <c r="AE2" s="64" t="s">
        <v>114</v>
      </c>
      <c r="AF2" s="64" t="s">
        <v>278</v>
      </c>
      <c r="AG2" s="77" t="s">
        <v>312</v>
      </c>
      <c r="AH2" s="64" t="s">
        <v>311</v>
      </c>
      <c r="AI2" s="81" t="s">
        <v>279</v>
      </c>
      <c r="AJ2" s="70" t="s">
        <v>148</v>
      </c>
      <c r="AL2" s="63" t="s">
        <v>45</v>
      </c>
      <c r="AM2" s="81" t="s">
        <v>46</v>
      </c>
      <c r="AN2" s="79" t="s">
        <v>115</v>
      </c>
      <c r="AO2" s="64" t="s">
        <v>117</v>
      </c>
      <c r="AP2" s="81" t="s">
        <v>140</v>
      </c>
      <c r="AQ2" s="64" t="s">
        <v>114</v>
      </c>
      <c r="AR2" s="64" t="s">
        <v>278</v>
      </c>
      <c r="AS2" s="64" t="s">
        <v>312</v>
      </c>
      <c r="AT2" s="77" t="s">
        <v>311</v>
      </c>
      <c r="AU2" s="81" t="s">
        <v>279</v>
      </c>
      <c r="AV2" s="70" t="s">
        <v>148</v>
      </c>
    </row>
    <row r="3" spans="2:48" x14ac:dyDescent="0.25">
      <c r="B3" s="65">
        <v>0.7</v>
      </c>
      <c r="C3" s="82">
        <v>85</v>
      </c>
      <c r="D3" s="80">
        <v>0</v>
      </c>
      <c r="E3" s="66">
        <v>0</v>
      </c>
      <c r="F3" s="82">
        <v>0</v>
      </c>
      <c r="G3" s="84" t="s">
        <v>226</v>
      </c>
      <c r="H3" s="66"/>
      <c r="I3" s="66"/>
      <c r="J3" s="66"/>
      <c r="K3" s="82"/>
      <c r="L3" s="86">
        <v>0</v>
      </c>
      <c r="N3" s="65">
        <v>0.7</v>
      </c>
      <c r="O3" s="82">
        <v>85</v>
      </c>
      <c r="P3" s="80">
        <v>0</v>
      </c>
      <c r="Q3" s="66">
        <v>0</v>
      </c>
      <c r="R3" s="82">
        <v>0</v>
      </c>
      <c r="S3" s="66"/>
      <c r="T3" s="78" t="s">
        <v>226</v>
      </c>
      <c r="U3" s="66"/>
      <c r="V3" s="66"/>
      <c r="W3" s="82"/>
      <c r="X3" s="71">
        <v>0</v>
      </c>
      <c r="Z3" s="65">
        <v>0.7</v>
      </c>
      <c r="AA3" s="82">
        <v>85</v>
      </c>
      <c r="AB3" s="80">
        <v>0</v>
      </c>
      <c r="AC3" s="66">
        <v>0</v>
      </c>
      <c r="AD3" s="82">
        <v>0</v>
      </c>
      <c r="AE3" s="66"/>
      <c r="AF3" s="66"/>
      <c r="AG3" s="78" t="s">
        <v>226</v>
      </c>
      <c r="AH3" s="66"/>
      <c r="AI3" s="82"/>
      <c r="AJ3" s="71">
        <v>0</v>
      </c>
      <c r="AL3" s="65">
        <v>0.7</v>
      </c>
      <c r="AM3" s="82">
        <v>85</v>
      </c>
      <c r="AN3" s="80">
        <v>0</v>
      </c>
      <c r="AO3" s="66">
        <v>0</v>
      </c>
      <c r="AP3" s="82">
        <v>0</v>
      </c>
      <c r="AQ3" s="66"/>
      <c r="AR3" s="66"/>
      <c r="AS3" s="66"/>
      <c r="AT3" s="78" t="s">
        <v>226</v>
      </c>
      <c r="AU3" s="82"/>
      <c r="AV3" s="71">
        <v>0</v>
      </c>
    </row>
    <row r="4" spans="2:48" x14ac:dyDescent="0.25">
      <c r="B4" s="59"/>
      <c r="L4" s="58"/>
      <c r="N4" s="59"/>
      <c r="X4" s="58"/>
      <c r="Z4" s="59"/>
      <c r="AJ4" s="58"/>
      <c r="AL4" s="59"/>
      <c r="AV4" s="58"/>
    </row>
    <row r="5" spans="2:48" x14ac:dyDescent="0.25">
      <c r="B5" s="59"/>
      <c r="D5" s="74" t="s">
        <v>281</v>
      </c>
      <c r="E5" s="75"/>
      <c r="L5" s="58"/>
      <c r="N5" s="59"/>
      <c r="P5" s="73" t="s">
        <v>287</v>
      </c>
      <c r="Q5" s="75"/>
      <c r="X5" s="58"/>
      <c r="Z5" s="59"/>
      <c r="AB5" s="73" t="s">
        <v>300</v>
      </c>
      <c r="AC5" s="75"/>
      <c r="AJ5" s="58"/>
      <c r="AL5" s="59"/>
      <c r="AN5" s="74" t="s">
        <v>306</v>
      </c>
      <c r="AO5" s="75"/>
      <c r="AV5" s="58"/>
    </row>
    <row r="6" spans="2:48" x14ac:dyDescent="0.25">
      <c r="B6" s="59"/>
      <c r="C6" s="27" t="s">
        <v>280</v>
      </c>
      <c r="F6" t="s">
        <v>269</v>
      </c>
      <c r="L6" s="58"/>
      <c r="N6" s="59"/>
      <c r="O6" s="27"/>
      <c r="X6" s="58"/>
      <c r="Z6" s="59"/>
      <c r="AA6" s="27"/>
      <c r="AJ6" s="58"/>
      <c r="AL6" s="59"/>
      <c r="AM6" s="18" t="s">
        <v>307</v>
      </c>
      <c r="AP6" t="s">
        <v>308</v>
      </c>
      <c r="AV6" s="58"/>
    </row>
    <row r="7" spans="2:48" x14ac:dyDescent="0.25">
      <c r="B7" s="59"/>
      <c r="K7" s="11"/>
      <c r="L7" s="58"/>
      <c r="N7" s="59"/>
      <c r="W7" s="11"/>
      <c r="X7" s="58"/>
      <c r="Z7" s="59"/>
      <c r="AI7" s="11"/>
      <c r="AJ7" s="58"/>
      <c r="AL7" s="59"/>
      <c r="AU7" s="11"/>
      <c r="AV7" s="58"/>
    </row>
    <row r="8" spans="2:48" x14ac:dyDescent="0.25">
      <c r="B8" s="59"/>
      <c r="J8" s="11" t="s">
        <v>270</v>
      </c>
      <c r="L8" s="58"/>
      <c r="N8" s="59"/>
      <c r="V8" s="11" t="s">
        <v>284</v>
      </c>
      <c r="X8" s="58"/>
      <c r="Z8" s="59"/>
      <c r="AH8" s="11" t="s">
        <v>301</v>
      </c>
      <c r="AJ8" s="58"/>
      <c r="AL8" s="59"/>
      <c r="AT8" s="11" t="s">
        <v>309</v>
      </c>
      <c r="AV8" s="58"/>
    </row>
    <row r="9" spans="2:48" x14ac:dyDescent="0.25">
      <c r="B9" s="59"/>
      <c r="K9" s="18"/>
      <c r="L9" s="58"/>
      <c r="N9" s="59"/>
      <c r="O9" s="18" t="s">
        <v>282</v>
      </c>
      <c r="R9" s="27" t="s">
        <v>285</v>
      </c>
      <c r="W9" s="18"/>
      <c r="X9" s="58"/>
      <c r="Z9" s="59"/>
      <c r="AA9" s="18"/>
      <c r="AD9" s="27"/>
      <c r="AI9" s="18"/>
      <c r="AJ9" s="58"/>
      <c r="AL9" s="59"/>
      <c r="AU9" s="18"/>
      <c r="AV9" s="58"/>
    </row>
    <row r="10" spans="2:48" x14ac:dyDescent="0.25">
      <c r="B10" s="59"/>
      <c r="K10" t="s">
        <v>269</v>
      </c>
      <c r="L10" s="58"/>
      <c r="N10" s="59"/>
      <c r="W10" t="s">
        <v>283</v>
      </c>
      <c r="X10" s="58"/>
      <c r="Z10" s="59"/>
      <c r="AD10" s="27"/>
      <c r="AI10" t="s">
        <v>302</v>
      </c>
      <c r="AJ10" s="58"/>
      <c r="AL10" s="59"/>
      <c r="AU10" t="s">
        <v>308</v>
      </c>
      <c r="AV10" s="58"/>
    </row>
    <row r="11" spans="2:48" x14ac:dyDescent="0.25">
      <c r="B11" s="59"/>
      <c r="L11" s="58"/>
      <c r="N11" s="59"/>
      <c r="X11" s="58"/>
      <c r="Z11" s="59"/>
      <c r="AA11" s="18" t="s">
        <v>303</v>
      </c>
      <c r="AD11" s="27" t="s">
        <v>304</v>
      </c>
      <c r="AJ11" s="58"/>
      <c r="AL11" s="59"/>
      <c r="AV11" s="58"/>
    </row>
    <row r="12" spans="2:48" x14ac:dyDescent="0.25">
      <c r="B12" s="59"/>
      <c r="L12" s="58"/>
      <c r="N12" s="59"/>
      <c r="X12" s="58"/>
      <c r="Z12" s="59"/>
      <c r="AJ12" s="58"/>
      <c r="AL12" s="59"/>
      <c r="AV12" s="58"/>
    </row>
    <row r="13" spans="2:48" x14ac:dyDescent="0.25">
      <c r="B13" s="59"/>
      <c r="L13" s="58"/>
      <c r="N13" s="59"/>
      <c r="X13" s="58"/>
      <c r="Z13" s="59"/>
      <c r="AJ13" s="58"/>
      <c r="AL13" s="59"/>
      <c r="AV13" s="58"/>
    </row>
    <row r="14" spans="2:48" x14ac:dyDescent="0.25">
      <c r="B14" s="60"/>
      <c r="C14" s="61"/>
      <c r="D14" s="76" t="s">
        <v>270</v>
      </c>
      <c r="E14" s="61"/>
      <c r="F14" s="61"/>
      <c r="G14" s="61"/>
      <c r="H14" s="61"/>
      <c r="I14" s="61"/>
      <c r="J14" s="61"/>
      <c r="K14" s="61"/>
      <c r="L14" s="62"/>
      <c r="N14" s="60"/>
      <c r="O14" s="61"/>
      <c r="P14" s="72" t="s">
        <v>286</v>
      </c>
      <c r="Q14" s="61"/>
      <c r="R14" s="61"/>
      <c r="S14" s="61"/>
      <c r="T14" s="61"/>
      <c r="U14" s="61"/>
      <c r="V14" s="61"/>
      <c r="W14" s="61"/>
      <c r="X14" s="62"/>
      <c r="Z14" s="60"/>
      <c r="AA14" s="61"/>
      <c r="AB14" s="72" t="s">
        <v>305</v>
      </c>
      <c r="AC14" s="61"/>
      <c r="AD14" s="61"/>
      <c r="AE14" s="61"/>
      <c r="AF14" s="61"/>
      <c r="AG14" s="61"/>
      <c r="AH14" s="61"/>
      <c r="AI14" s="61"/>
      <c r="AJ14" s="62"/>
      <c r="AL14" s="60"/>
      <c r="AM14" s="61"/>
      <c r="AN14" s="72" t="s">
        <v>310</v>
      </c>
      <c r="AO14" s="61"/>
      <c r="AP14" s="61"/>
      <c r="AQ14" s="61"/>
      <c r="AR14" s="61"/>
      <c r="AS14" s="61"/>
      <c r="AT14" s="61"/>
      <c r="AU14" s="61"/>
      <c r="AV14" s="62"/>
    </row>
    <row r="16" spans="2:48" x14ac:dyDescent="0.25">
      <c r="B16" s="63" t="s">
        <v>45</v>
      </c>
      <c r="C16" s="81" t="s">
        <v>46</v>
      </c>
      <c r="D16" s="79" t="s">
        <v>115</v>
      </c>
      <c r="E16" s="64" t="s">
        <v>117</v>
      </c>
      <c r="F16" s="81" t="s">
        <v>140</v>
      </c>
      <c r="G16" s="64" t="s">
        <v>114</v>
      </c>
      <c r="H16" s="64" t="s">
        <v>278</v>
      </c>
      <c r="I16" s="64" t="s">
        <v>312</v>
      </c>
      <c r="J16" s="64" t="s">
        <v>311</v>
      </c>
      <c r="K16" s="87" t="s">
        <v>279</v>
      </c>
      <c r="L16" s="85" t="s">
        <v>148</v>
      </c>
      <c r="N16" s="63" t="s">
        <v>45</v>
      </c>
      <c r="O16" s="81" t="s">
        <v>46</v>
      </c>
      <c r="P16" s="79" t="s">
        <v>115</v>
      </c>
      <c r="Q16" s="77" t="s">
        <v>117</v>
      </c>
      <c r="R16" s="87" t="s">
        <v>140</v>
      </c>
      <c r="S16" s="64" t="s">
        <v>114</v>
      </c>
      <c r="T16" s="64" t="s">
        <v>278</v>
      </c>
      <c r="U16" s="64" t="s">
        <v>312</v>
      </c>
      <c r="V16" s="64" t="s">
        <v>311</v>
      </c>
      <c r="W16" s="81" t="s">
        <v>279</v>
      </c>
      <c r="X16" s="85" t="s">
        <v>148</v>
      </c>
      <c r="Z16" s="63" t="s">
        <v>45</v>
      </c>
      <c r="AA16" s="81" t="s">
        <v>46</v>
      </c>
      <c r="AB16" s="79" t="s">
        <v>115</v>
      </c>
      <c r="AC16" s="77" t="s">
        <v>117</v>
      </c>
      <c r="AD16" s="87" t="s">
        <v>140</v>
      </c>
      <c r="AE16" s="64" t="s">
        <v>114</v>
      </c>
      <c r="AF16" s="77" t="s">
        <v>278</v>
      </c>
      <c r="AG16" s="64" t="s">
        <v>312</v>
      </c>
      <c r="AH16" s="64" t="s">
        <v>311</v>
      </c>
      <c r="AI16" s="81" t="s">
        <v>279</v>
      </c>
      <c r="AJ16" s="85" t="s">
        <v>148</v>
      </c>
      <c r="AL16" s="63" t="s">
        <v>45</v>
      </c>
      <c r="AM16" s="81" t="s">
        <v>46</v>
      </c>
      <c r="AN16" s="89" t="s">
        <v>115</v>
      </c>
      <c r="AO16" s="64" t="s">
        <v>117</v>
      </c>
      <c r="AP16" s="87" t="s">
        <v>140</v>
      </c>
      <c r="AQ16" s="64" t="s">
        <v>114</v>
      </c>
      <c r="AR16" s="64" t="s">
        <v>278</v>
      </c>
      <c r="AS16" s="64" t="s">
        <v>312</v>
      </c>
      <c r="AT16" s="64" t="s">
        <v>311</v>
      </c>
      <c r="AU16" s="81" t="s">
        <v>279</v>
      </c>
      <c r="AV16" s="85" t="s">
        <v>148</v>
      </c>
    </row>
    <row r="17" spans="2:48" x14ac:dyDescent="0.25">
      <c r="B17" s="65">
        <v>0.7</v>
      </c>
      <c r="C17" s="82">
        <v>85</v>
      </c>
      <c r="D17" s="80">
        <v>0</v>
      </c>
      <c r="E17" s="66">
        <v>0</v>
      </c>
      <c r="F17" s="82">
        <v>0</v>
      </c>
      <c r="G17" s="66"/>
      <c r="H17" s="66"/>
      <c r="I17" s="66"/>
      <c r="J17" s="66"/>
      <c r="K17" s="88" t="s">
        <v>226</v>
      </c>
      <c r="L17" s="86">
        <v>0</v>
      </c>
      <c r="N17" s="65">
        <v>0.7</v>
      </c>
      <c r="O17" s="82">
        <v>85</v>
      </c>
      <c r="P17" s="80">
        <v>0</v>
      </c>
      <c r="Q17" s="78">
        <v>90</v>
      </c>
      <c r="R17" s="88">
        <v>90</v>
      </c>
      <c r="S17" s="66"/>
      <c r="T17" s="66"/>
      <c r="U17" s="66"/>
      <c r="V17" s="66"/>
      <c r="W17" s="82">
        <v>0</v>
      </c>
      <c r="X17" s="86">
        <v>0</v>
      </c>
      <c r="Z17" s="65">
        <v>0.7</v>
      </c>
      <c r="AA17" s="82">
        <v>85</v>
      </c>
      <c r="AB17" s="80">
        <v>0</v>
      </c>
      <c r="AC17" s="78">
        <v>135</v>
      </c>
      <c r="AD17" s="88">
        <v>135</v>
      </c>
      <c r="AE17" s="66"/>
      <c r="AF17" s="78" t="s">
        <v>226</v>
      </c>
      <c r="AG17" s="66"/>
      <c r="AH17" s="66"/>
      <c r="AI17" s="82"/>
      <c r="AJ17" s="86">
        <v>0</v>
      </c>
      <c r="AL17" s="65">
        <v>0.7</v>
      </c>
      <c r="AM17" s="82">
        <v>85</v>
      </c>
      <c r="AN17" s="84">
        <v>80</v>
      </c>
      <c r="AO17" s="66">
        <v>0</v>
      </c>
      <c r="AP17" s="88">
        <v>80</v>
      </c>
      <c r="AQ17" s="66"/>
      <c r="AR17" s="66"/>
      <c r="AS17" s="66"/>
      <c r="AT17" s="66"/>
      <c r="AU17" s="82">
        <v>0</v>
      </c>
      <c r="AV17" s="86">
        <v>0</v>
      </c>
    </row>
    <row r="18" spans="2:48" x14ac:dyDescent="0.25">
      <c r="B18" s="59"/>
      <c r="L18" s="58"/>
      <c r="N18" s="59"/>
      <c r="X18" s="58"/>
      <c r="Z18" s="59"/>
      <c r="AJ18" s="58"/>
      <c r="AL18" s="59"/>
      <c r="AV18" s="58"/>
    </row>
    <row r="19" spans="2:48" x14ac:dyDescent="0.25">
      <c r="B19" s="59"/>
      <c r="D19" s="74" t="s">
        <v>289</v>
      </c>
      <c r="E19" s="75"/>
      <c r="L19" s="58"/>
      <c r="N19" s="59"/>
      <c r="P19" s="74"/>
      <c r="Q19" s="75"/>
      <c r="X19" s="58"/>
      <c r="Z19" s="59"/>
      <c r="AB19" s="74"/>
      <c r="AC19" s="75"/>
      <c r="AJ19" s="58"/>
      <c r="AL19" s="59"/>
      <c r="AN19" s="74"/>
      <c r="AO19" s="75"/>
      <c r="AV19" s="58"/>
    </row>
    <row r="20" spans="2:48" x14ac:dyDescent="0.25">
      <c r="B20" s="59"/>
      <c r="C20" s="18" t="s">
        <v>290</v>
      </c>
      <c r="F20" t="s">
        <v>288</v>
      </c>
      <c r="L20" s="58"/>
      <c r="N20" s="59"/>
      <c r="O20" s="18"/>
      <c r="X20" s="58"/>
      <c r="Z20" s="59"/>
      <c r="AA20" s="18"/>
      <c r="AE20" s="27" t="s">
        <v>294</v>
      </c>
      <c r="AJ20" s="58"/>
      <c r="AL20" s="59"/>
      <c r="AM20" s="27"/>
      <c r="AV20" s="58"/>
    </row>
    <row r="21" spans="2:48" x14ac:dyDescent="0.25">
      <c r="B21" s="59"/>
      <c r="K21" s="11"/>
      <c r="L21" s="58"/>
      <c r="N21" s="59"/>
      <c r="W21" s="11"/>
      <c r="X21" s="58"/>
      <c r="Z21" s="59"/>
      <c r="AI21" s="11"/>
      <c r="AJ21" s="58"/>
      <c r="AL21" s="59"/>
      <c r="AU21" s="11"/>
      <c r="AV21" s="58"/>
    </row>
    <row r="22" spans="2:48" x14ac:dyDescent="0.25">
      <c r="B22" s="59"/>
      <c r="J22" s="11" t="s">
        <v>270</v>
      </c>
      <c r="L22" s="58"/>
      <c r="N22" s="59"/>
      <c r="V22" s="11"/>
      <c r="X22" s="58"/>
      <c r="Z22" s="59"/>
      <c r="AF22" t="s">
        <v>296</v>
      </c>
      <c r="AH22" s="11"/>
      <c r="AI22" t="s">
        <v>295</v>
      </c>
      <c r="AJ22" s="58"/>
      <c r="AL22" s="59"/>
      <c r="AT22" s="11"/>
      <c r="AV22" s="58"/>
    </row>
    <row r="23" spans="2:48" x14ac:dyDescent="0.25">
      <c r="B23" s="59"/>
      <c r="K23" s="18"/>
      <c r="L23" s="58"/>
      <c r="N23" s="59"/>
      <c r="W23" s="18"/>
      <c r="X23" s="58"/>
      <c r="Z23" s="59"/>
      <c r="AI23" s="18"/>
      <c r="AJ23" s="58"/>
      <c r="AL23" s="59"/>
      <c r="AU23" s="18"/>
      <c r="AV23" s="58"/>
    </row>
    <row r="24" spans="2:48" x14ac:dyDescent="0.25">
      <c r="B24" s="59"/>
      <c r="K24" t="s">
        <v>288</v>
      </c>
      <c r="L24" s="58"/>
      <c r="N24" s="59"/>
      <c r="X24" s="58"/>
      <c r="Z24" s="59"/>
      <c r="AJ24" s="58" t="s">
        <v>284</v>
      </c>
      <c r="AL24" s="59"/>
      <c r="AV24" s="58"/>
    </row>
    <row r="25" spans="2:48" x14ac:dyDescent="0.25">
      <c r="B25" s="59"/>
      <c r="L25" s="58"/>
      <c r="N25" s="59"/>
      <c r="X25" s="58"/>
      <c r="Z25" s="59"/>
      <c r="AD25" s="27" t="s">
        <v>295</v>
      </c>
      <c r="AJ25" s="58"/>
      <c r="AL25" s="59"/>
      <c r="AV25" s="58"/>
    </row>
    <row r="26" spans="2:48" x14ac:dyDescent="0.25">
      <c r="B26" s="59"/>
      <c r="L26" s="58"/>
      <c r="N26" s="59"/>
      <c r="X26" s="58"/>
      <c r="Z26" s="59"/>
      <c r="AJ26" s="58"/>
      <c r="AL26" s="59"/>
      <c r="AV26" s="58"/>
    </row>
    <row r="27" spans="2:48" x14ac:dyDescent="0.25">
      <c r="B27" s="59"/>
      <c r="L27" s="58"/>
      <c r="N27" s="59"/>
      <c r="X27" s="58"/>
      <c r="Z27" s="59" t="s">
        <v>296</v>
      </c>
      <c r="AJ27" s="58"/>
      <c r="AL27" s="59"/>
      <c r="AV27" s="58"/>
    </row>
    <row r="28" spans="2:48" x14ac:dyDescent="0.25">
      <c r="B28" s="60"/>
      <c r="C28" s="61"/>
      <c r="D28" s="72" t="s">
        <v>291</v>
      </c>
      <c r="E28" s="61"/>
      <c r="F28" s="61"/>
      <c r="G28" s="61"/>
      <c r="H28" s="61"/>
      <c r="I28" s="61"/>
      <c r="J28" s="61"/>
      <c r="K28" s="61"/>
      <c r="L28" s="62"/>
      <c r="N28" s="60"/>
      <c r="O28" s="61"/>
      <c r="P28" s="72"/>
      <c r="Q28" s="61"/>
      <c r="R28" s="61"/>
      <c r="S28" s="61"/>
      <c r="T28" s="61"/>
      <c r="U28" s="61"/>
      <c r="V28" s="61"/>
      <c r="W28" s="61"/>
      <c r="X28" s="62"/>
      <c r="Z28" s="60"/>
      <c r="AA28" s="61"/>
      <c r="AB28" s="72"/>
      <c r="AC28" s="61"/>
      <c r="AD28" s="61"/>
      <c r="AE28" s="61"/>
      <c r="AF28" s="61"/>
      <c r="AG28" s="61"/>
      <c r="AH28" s="61"/>
      <c r="AI28" s="61"/>
      <c r="AJ28" s="62"/>
      <c r="AL28" s="60"/>
      <c r="AM28" s="61"/>
      <c r="AN28" s="76"/>
      <c r="AO28" s="61"/>
      <c r="AP28" s="61"/>
      <c r="AQ28" s="61"/>
      <c r="AR28" s="61"/>
      <c r="AS28" s="61"/>
      <c r="AT28" s="61"/>
      <c r="AU28" s="61"/>
      <c r="AV28" s="62"/>
    </row>
    <row r="30" spans="2:48" x14ac:dyDescent="0.25">
      <c r="B30" t="s">
        <v>292</v>
      </c>
    </row>
    <row r="31" spans="2:48" x14ac:dyDescent="0.25">
      <c r="B31" t="s">
        <v>297</v>
      </c>
      <c r="T31" s="90"/>
    </row>
    <row r="32" spans="2:48" x14ac:dyDescent="0.25">
      <c r="B32" t="s">
        <v>298</v>
      </c>
    </row>
    <row r="33" spans="2:2" x14ac:dyDescent="0.25">
      <c r="B33" t="s">
        <v>299</v>
      </c>
    </row>
    <row r="34" spans="2:2" x14ac:dyDescent="0.25">
      <c r="B34" t="s">
        <v>293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vt:lpstr>
      <vt:lpstr>Parameter-Interpretation</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p:lastModifiedBy>
  <dcterms:created xsi:type="dcterms:W3CDTF">2022-03-08T19:37:04Z</dcterms:created>
  <dcterms:modified xsi:type="dcterms:W3CDTF">2024-12-22T22:56:44Z</dcterms:modified>
</cp:coreProperties>
</file>