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38758972-553E-4C90-A6DF-20E0ECAD859E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0" hidden="1">Rebound!$B$20:$D$34</definedName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0" i="41" l="1"/>
  <c r="J39" i="41"/>
  <c r="J38" i="41"/>
  <c r="J41" i="41"/>
  <c r="G43" i="41"/>
  <c r="H43" i="41"/>
  <c r="G42" i="41"/>
  <c r="H42" i="41"/>
  <c r="F42" i="41"/>
  <c r="E42" i="41"/>
  <c r="D42" i="41"/>
  <c r="B40" i="41"/>
  <c r="G41" i="41"/>
  <c r="H41" i="41"/>
  <c r="F41" i="41"/>
  <c r="E41" i="41"/>
  <c r="D41" i="41"/>
  <c r="F40" i="41"/>
  <c r="E40" i="41"/>
  <c r="D40" i="41"/>
  <c r="F39" i="41"/>
  <c r="E39" i="41"/>
  <c r="D39" i="41"/>
  <c r="H40" i="41"/>
  <c r="G40" i="41"/>
  <c r="H39" i="41"/>
  <c r="G39" i="41"/>
  <c r="H38" i="41"/>
  <c r="G38" i="41"/>
  <c r="H37" i="41"/>
  <c r="G37" i="41"/>
  <c r="D35" i="41"/>
  <c r="D34" i="4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<sst xmlns="http://schemas.openxmlformats.org/spreadsheetml/2006/main" count="994" uniqueCount="223">
  <si>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</si>
  <si>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</si>
  <si>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</si>
  <si>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</si>
  <si>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</si>
  <si>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</si>
  <si>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</si>
  <si>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</si>
  <si>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</si>
  <si>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</si>
  <si>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</si>
  <si>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</si>
  <si>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</si>
  <si>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</si>
  <si>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</si>
  <si>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</si>
  <si>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</si>
  <si>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</si>
  <si>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</si>
  <si>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</si>
  <si>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</si>
  <si>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</si>
  <si>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</si>
  <si>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</si>
  <si>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</si>
  <si>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</si>
  <si>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</si>
  <si>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</si>
  <si>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</si>
  <si>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</si>
  <si>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</si>
  <si>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</si>
  <si>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</si>
  <si>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</si>
  <si>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</si>
  <si>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</si>
  <si>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</si>
  <si>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</si>
  <si>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</si>
  <si>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</si>
  <si>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</si>
  <si>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</si>
  <si>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</si>
  <si>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</si>
  <si>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</si>
  <si>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</si>
  <si>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</si>
  <si>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</si>
  <si>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</si>
  <si>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</si>
  <si>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</si>
  <si>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</si>
  <si>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</si>
  <si>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</si>
  <si>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</si>
  <si>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</si>
  <si>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</si>
  <si>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</si>
  <si>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</si>
  <si>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</si>
  <si>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</si>
  <si>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</si>
  <si>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</si>
  <si>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</si>
  <si>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</si>
  <si>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</si>
  <si>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</si>
  <si>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</si>
  <si>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</si>
  <si>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</si>
  <si>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</si>
  <si>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</si>
  <si>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</si>
  <si>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</si>
  <si>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</si>
  <si>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</si>
  <si>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</si>
  <si>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</si>
  <si>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</si>
  <si>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</si>
  <si>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</si>
  <si>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</si>
  <si>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</si>
  <si>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</si>
  <si>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</si>
  <si>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</si>
  <si>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</si>
  <si>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</si>
  <si>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</si>
  <si>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</si>
  <si>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</si>
  <si>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</si>
  <si>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</si>
  <si>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</si>
  <si>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</si>
  <si>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</si>
  <si>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</si>
  <si>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</si>
  <si>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</si>
  <si>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</si>
  <si>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</si>
  <si>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</si>
  <si>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</si>
  <si>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</si>
  <si>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</si>
  <si>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</si>
  <si>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</si>
  <si>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</si>
  <si>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</si>
  <si>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</si>
  <si>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</si>
  <si>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</si>
  <si>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</si>
  <si>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</si>
  <si>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</si>
  <si>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</si>
  <si>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</si>
  <si>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</si>
  <si>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</si>
  <si>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</si>
  <si>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</si>
  <si>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</si>
  <si>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</si>
  <si>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</si>
  <si>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</si>
  <si>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</si>
  <si>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</si>
  <si>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</si>
  <si>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</si>
  <si>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</si>
  <si>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</si>
  <si>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</si>
  <si>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</si>
  <si>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</si>
  <si>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</si>
  <si>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</si>
  <si>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</si>
  <si>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</si>
  <si>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</si>
  <si>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</si>
  <si>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</si>
  <si>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</si>
  <si>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</si>
  <si>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</si>
  <si>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</si>
  <si>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</si>
  <si>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</si>
  <si>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</si>
  <si>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</si>
  <si>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</si>
  <si>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</si>
  <si>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</si>
  <si>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</si>
  <si>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</si>
  <si>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</si>
  <si>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</si>
  <si>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</si>
  <si>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</si>
  <si>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</si>
  <si>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</si>
  <si>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</si>
  <si>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</si>
  <si>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</si>
  <si>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</si>
  <si>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</si>
  <si>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</si>
  <si>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</si>
  <si>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</si>
  <si>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</si>
  <si>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</si>
  <si>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</si>
  <si>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</si>
  <si>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</si>
  <si>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</si>
  <si>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</si>
  <si>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</si>
  <si>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</si>
  <si>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</si>
  <si>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</si>
  <si>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</si>
  <si>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</si>
  <si>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</si>
  <si>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</si>
  <si>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</si>
  <si>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</si>
  <si>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</si>
  <si>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</si>
  <si>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</si>
  <si>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</si>
  <si>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</si>
  <si>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</si>
  <si>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</si>
  <si>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</si>
  <si>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</si>
  <si>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 xml:space="preserve">energy_change=1.41e-09  total_momentum_change=8.52e+02  total_angular_momentum_change=-1.28e-14  center_of_mass_position_change=3.96e-04  </t>
  </si>
  <si>
    <t xml:space="preserve">energy_change=1.43e-11  total_momentum_change=1.58e+04  total_angular_momentum_change=1.73e-14  center_of_mass_position_change=4.07e-03  </t>
  </si>
  <si>
    <t>energy_change=1.45e-13  total_momentum_change=1.60e+05  total_angular_momentum_change=1.50e-13  center_of_mass_position_change=4.11e-02</t>
  </si>
  <si>
    <t>dt [s]</t>
  </si>
  <si>
    <t>energy_change=1.27e-07  total_momentum_change=1.65e+02  total_angular_momentum_change=1.49e-15  center_of_mass_position_change=4.69e-05</t>
  </si>
  <si>
    <t>energy_change=1.23e-05  total_momentum_change=3.46e+01  total_angular_momentum_change=-1.92e-15  center_of_mass_position_change=5.04e-06</t>
  </si>
  <si>
    <t>energy_change=-2.08e-02  total_momentum_change=6.54e+00  total_angular_momentum_change=4.27e-16  center_of_mass_position_change=2.29e-06</t>
  </si>
  <si>
    <t>energy_change=-7.12e-08  total_momentum_change=6.07e+02  total_angular_momentum_change=4.71e-14  center_of_mass_position_change=1.04e-02</t>
  </si>
  <si>
    <t>Result</t>
  </si>
  <si>
    <t>total time span [y]</t>
  </si>
  <si>
    <t>energy_change=1.15e-08  total_momentum_change=1.42e+03  total_angular_momentum_change=1.48e-13  center_of_mass_position_change=5.01e-01</t>
  </si>
  <si>
    <t>energy_change,  total_angular_momentum_change and center_of_mass_position_change are very small, as they should be in a rebound simulation. But total_momentum_change is large. Is there a mistake in calc_total_momentum()?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</si>
  <si>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</si>
  <si>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</si>
  <si>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</si>
  <si>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</si>
  <si>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</si>
  <si>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</si>
  <si>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</si>
  <si>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</si>
  <si>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area</t>
  </si>
  <si>
    <t>sim time [s]</t>
  </si>
  <si>
    <t>area=1.572794e+16  impact=0.442289</t>
  </si>
  <si>
    <t>area=1.572794e+16  impact=0.442301</t>
  </si>
  <si>
    <t>Primfaktoren 99474: [2, 3, 59, 281]</t>
  </si>
  <si>
    <t>area=1.572794e+16  impact=0.444328</t>
  </si>
  <si>
    <t>dt larger than P of planet b (in fact, twice as large)</t>
  </si>
  <si>
    <t>Without planet b. Planets c and d are misplaced significantly! Planet b hast to be included in all simulations!</t>
  </si>
  <si>
    <t>rel err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</si>
</sst>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.0E+00"/>
    <numFmt numFmtId="173" formatCode="0E+00"/>
    <numFmt numFmtId="174" formatCode="0.000000E+00"/>
    <numFmt numFmtId="180" formatCode="0.000%"/>
  </numFmts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9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3" fontId="0" fillId="0" borderId="0" xfId="0" applyNumberFormat="1"/>
    <xf numFmtId="0" fontId="0" fillId="5" borderId="0" xfId="0" applyFill="1"/>
    <xf numFmtId="174" fontId="0" fillId="0" borderId="0" xfId="0" applyNumberFormat="1"/>
    <xf numFmtId="180" fontId="0" fillId="0" borderId="0" xfId="1" applyNumberFormat="1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5" Type="http://schemas.openxmlformats.org/officeDocument/2006/relationships/image" Target="../media/image23.png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K43"/>
  <sheetViews>
    <sheetView tabSelected="1" topLeftCell="A23" workbookViewId="0">
      <selection activeCell="E39" sqref="E39"/>
    </sheetView>
  </sheetViews>
  <sheetFormatPr baseColWidth="10" defaultColWidth="11.5703125" defaultRowHeight="15"/>
  <cols>
    <col min="1" max="1" width="3.5703125" customWidth="1"/>
    <col min="3" max="3" width="25.85546875" customWidth="1"/>
    <col min="4" max="4" width="12" bestFit="1" customWidth="1"/>
    <col min="6" max="6" width="23.7109375" bestFit="1" customWidth="1"/>
    <col min="7" max="7" width="12.5703125" bestFit="1" customWidth="1"/>
    <col min="10" max="10" width="13" bestFit="1" customWidth="1"/>
  </cols>
  <sheetData>
    <row r="1" spans="2:8">
      <c r="B1" t="s">
        <v>162</v>
      </c>
    </row>
    <row r="2" spans="2:8">
      <c r="C2" s="1"/>
      <c r="D2" s="1" t="s">
        <v>161</v>
      </c>
      <c r="E2" s="1" t="s">
        <v>160</v>
      </c>
      <c r="F2" s="1" t="s">
        <v>159</v>
      </c>
      <c r="G2" s="1" t="s">
        <v>158</v>
      </c>
    </row>
    <row r="3" spans="2:8">
      <c r="C3" s="1" t="s">
        <v>88</v>
      </c>
      <c r="D3" s="1" t="s">
        <v>157</v>
      </c>
      <c r="E3" s="1" t="s">
        <v>157</v>
      </c>
      <c r="F3" s="1" t="s">
        <v>157</v>
      </c>
      <c r="G3" s="1" t="s">
        <v>157</v>
      </c>
    </row>
    <row r="4" spans="2:8">
      <c r="B4" t="s">
        <v>156</v>
      </c>
      <c r="C4" s="152" t="s">
        <v>155</v>
      </c>
      <c r="D4">
        <v>-15</v>
      </c>
    </row>
    <row r="5" spans="2:8">
      <c r="B5" t="s">
        <v>154</v>
      </c>
      <c r="C5">
        <v>6</v>
      </c>
      <c r="D5">
        <v>-12</v>
      </c>
    </row>
    <row r="6" spans="2:8">
      <c r="B6" t="s">
        <v>154</v>
      </c>
      <c r="C6">
        <v>60</v>
      </c>
      <c r="D6">
        <v>-11</v>
      </c>
    </row>
    <row r="7" spans="2:8">
      <c r="B7" t="s">
        <v>154</v>
      </c>
      <c r="C7">
        <v>600</v>
      </c>
      <c r="D7">
        <v>-9</v>
      </c>
    </row>
    <row r="8" spans="2:8">
      <c r="B8" t="s">
        <v>154</v>
      </c>
      <c r="C8">
        <v>1200</v>
      </c>
      <c r="D8">
        <v>-9</v>
      </c>
    </row>
    <row r="9" spans="2:8">
      <c r="B9" t="s">
        <v>154</v>
      </c>
      <c r="C9">
        <v>2400</v>
      </c>
      <c r="D9">
        <v>-8</v>
      </c>
    </row>
    <row r="10" spans="2:8">
      <c r="B10" t="s">
        <v>154</v>
      </c>
      <c r="C10">
        <v>4800</v>
      </c>
      <c r="D10">
        <v>-8</v>
      </c>
    </row>
    <row r="11" spans="2:8">
      <c r="B11" t="s">
        <v>154</v>
      </c>
      <c r="C11">
        <v>7200</v>
      </c>
      <c r="D11">
        <v>-7</v>
      </c>
    </row>
    <row r="12" spans="2:8">
      <c r="B12" t="s">
        <v>154</v>
      </c>
      <c r="C12">
        <v>14400</v>
      </c>
      <c r="D12">
        <v>-7</v>
      </c>
      <c r="G12">
        <v>-7</v>
      </c>
    </row>
    <row r="13" spans="2:8">
      <c r="B13" t="s">
        <v>154</v>
      </c>
      <c r="C13">
        <v>28800</v>
      </c>
      <c r="D13">
        <v>-6</v>
      </c>
    </row>
    <row r="14" spans="2:8">
      <c r="B14" t="s">
        <v>154</v>
      </c>
      <c r="C14">
        <v>86400</v>
      </c>
      <c r="D14">
        <v>-5</v>
      </c>
      <c r="E14">
        <v>-6</v>
      </c>
      <c r="F14">
        <v>-6</v>
      </c>
      <c r="G14">
        <v>-6</v>
      </c>
      <c r="H14" t="s">
        <v>164</v>
      </c>
    </row>
    <row r="15" spans="2:8">
      <c r="B15" t="s">
        <v>156</v>
      </c>
      <c r="C15">
        <v>86400</v>
      </c>
      <c r="D15">
        <v>-16</v>
      </c>
      <c r="F15">
        <v>-16</v>
      </c>
      <c r="G15">
        <v>-15</v>
      </c>
      <c r="H15" t="s">
        <v>163</v>
      </c>
    </row>
    <row r="17" spans="2:8">
      <c r="B17" t="s">
        <v>154</v>
      </c>
      <c r="C17">
        <v>3600</v>
      </c>
      <c r="F17">
        <v>-9</v>
      </c>
      <c r="H17" t="s">
        <v>165</v>
      </c>
    </row>
    <row r="18" spans="2:8" s="186" customFormat="1">
      <c r="B18" s="186" t="s">
        <v>156</v>
      </c>
      <c r="C18" s="186">
        <v>3600</v>
      </c>
      <c r="F18" s="186">
        <v>-15</v>
      </c>
      <c r="H18" s="186" t="s">
        <v>166</v>
      </c>
    </row>
    <row r="20" spans="2:8">
      <c r="B20" s="183" t="s">
        <v>197</v>
      </c>
      <c r="C20" s="183" t="s">
        <v>203</v>
      </c>
      <c r="D20" s="3" t="s">
        <v>202</v>
      </c>
    </row>
    <row r="21" spans="2:8">
      <c r="B21">
        <v>18</v>
      </c>
      <c r="C21" s="184">
        <v>0.77344284736481861</v>
      </c>
      <c r="D21" t="s">
        <v>196</v>
      </c>
    </row>
    <row r="22" spans="2:8">
      <c r="B22">
        <v>180</v>
      </c>
      <c r="C22" s="184">
        <v>0.77344284736481861</v>
      </c>
      <c r="D22" t="s">
        <v>195</v>
      </c>
    </row>
    <row r="23" spans="2:8">
      <c r="B23">
        <v>1800</v>
      </c>
      <c r="C23" s="184">
        <v>0.77344284736481861</v>
      </c>
      <c r="D23" t="s">
        <v>194</v>
      </c>
    </row>
    <row r="24" spans="2:8">
      <c r="B24">
        <v>18000</v>
      </c>
      <c r="C24" s="184">
        <v>0.77344284736481861</v>
      </c>
      <c r="D24" t="s">
        <v>198</v>
      </c>
    </row>
    <row r="25" spans="2:8">
      <c r="B25">
        <v>18000</v>
      </c>
      <c r="C25" s="184">
        <v>77.344284736481868</v>
      </c>
      <c r="D25" t="s">
        <v>201</v>
      </c>
    </row>
    <row r="26" spans="2:8">
      <c r="B26">
        <v>18000</v>
      </c>
      <c r="C26" s="184">
        <v>773.44284736481859</v>
      </c>
      <c r="D26" t="s">
        <v>204</v>
      </c>
    </row>
    <row r="27" spans="2:8">
      <c r="B27">
        <v>180000</v>
      </c>
      <c r="C27" s="184">
        <v>0.77563312799452433</v>
      </c>
      <c r="D27" t="s">
        <v>199</v>
      </c>
    </row>
    <row r="28" spans="2:8">
      <c r="B28">
        <v>1800000</v>
      </c>
      <c r="C28" s="184">
        <v>0.7986310746064339</v>
      </c>
      <c r="D28" t="s">
        <v>200</v>
      </c>
    </row>
    <row r="29" spans="2:8" s="186" customFormat="1">
      <c r="B29" s="186" t="s">
        <v>205</v>
      </c>
    </row>
    <row r="30" spans="2:8">
      <c r="C30" s="3" t="s">
        <v>197</v>
      </c>
      <c r="D30">
        <v>1800</v>
      </c>
    </row>
    <row r="31" spans="2:8">
      <c r="C31" s="3" t="s">
        <v>210</v>
      </c>
      <c r="D31" s="188">
        <v>100000</v>
      </c>
    </row>
    <row r="32" spans="2:8">
      <c r="C32" s="3" t="s">
        <v>206</v>
      </c>
      <c r="D32">
        <v>2458400.0109999999</v>
      </c>
    </row>
    <row r="33" spans="2:11">
      <c r="C33" s="3" t="s">
        <v>208</v>
      </c>
      <c r="D33">
        <v>2460472.3902825499</v>
      </c>
    </row>
    <row r="34" spans="2:11">
      <c r="C34" s="3" t="s">
        <v>209</v>
      </c>
      <c r="D34" s="19">
        <f>(D33-D32)/D30*(60*60*24)</f>
        <v>99474.205562397838</v>
      </c>
      <c r="F34" t="s">
        <v>218</v>
      </c>
    </row>
    <row r="35" spans="2:11">
      <c r="C35" s="3" t="s">
        <v>211</v>
      </c>
      <c r="D35" s="19">
        <f>D30*D31/(60*60*24)</f>
        <v>2083.3333333333335</v>
      </c>
    </row>
    <row r="36" spans="2:11">
      <c r="D36" s="183" t="s">
        <v>197</v>
      </c>
      <c r="E36" s="183" t="s">
        <v>210</v>
      </c>
      <c r="F36" s="3" t="s">
        <v>209</v>
      </c>
      <c r="G36" s="183" t="s">
        <v>214</v>
      </c>
      <c r="H36" s="183" t="s">
        <v>213</v>
      </c>
      <c r="I36" s="183" t="s">
        <v>215</v>
      </c>
      <c r="J36" s="183" t="s">
        <v>222</v>
      </c>
    </row>
    <row r="37" spans="2:11">
      <c r="B37" s="185"/>
      <c r="C37" t="s">
        <v>212</v>
      </c>
      <c r="D37">
        <v>1800</v>
      </c>
      <c r="E37" s="188">
        <v>100000</v>
      </c>
      <c r="F37">
        <v>99474</v>
      </c>
      <c r="G37" s="190">
        <f>SUBSTITUTE(RIGHT(LEFT(K37,17),12),".",",")*1</f>
        <v>1.572794E+16</v>
      </c>
      <c r="H37">
        <f>SUBSTITUTE(RIGHT(K37,8),".",",")*1</f>
        <v>0.44228800000000001</v>
      </c>
      <c r="I37">
        <v>2.16</v>
      </c>
      <c r="K37" s="189" t="s">
        <v>207</v>
      </c>
    </row>
    <row r="38" spans="2:11">
      <c r="B38">
        <v>0.1</v>
      </c>
      <c r="C38" t="s">
        <v>212</v>
      </c>
      <c r="D38">
        <v>18</v>
      </c>
      <c r="E38" s="188">
        <v>10000000</v>
      </c>
      <c r="F38">
        <v>9947400</v>
      </c>
      <c r="G38" s="190">
        <f t="shared" ref="G38" si="0">SUBSTITUTE(RIGHT(LEFT(K38,17),12),".",",")*1</f>
        <v>1.572794E+16</v>
      </c>
      <c r="H38">
        <f t="shared" ref="H38" si="1">SUBSTITUTE(RIGHT(K38,8),".",",")*1</f>
        <v>0.44228800000000001</v>
      </c>
      <c r="I38">
        <v>212.84</v>
      </c>
      <c r="J38" s="191">
        <f t="shared" ref="J38:J41" si="2">H38/H$37-1</f>
        <v>0</v>
      </c>
      <c r="K38" s="189" t="s">
        <v>207</v>
      </c>
    </row>
    <row r="39" spans="2:11">
      <c r="B39">
        <v>2</v>
      </c>
      <c r="C39" t="s">
        <v>212</v>
      </c>
      <c r="D39">
        <f>D$37*$B39</f>
        <v>3600</v>
      </c>
      <c r="E39" s="187">
        <f>E$37/$B39</f>
        <v>50000</v>
      </c>
      <c r="F39">
        <f>F$37/$B39</f>
        <v>49737</v>
      </c>
      <c r="G39" s="190">
        <f t="shared" ref="G39" si="3">SUBSTITUTE(RIGHT(LEFT(K39,17),12),".",",")*1</f>
        <v>1.572794E+16</v>
      </c>
      <c r="H39">
        <f t="shared" ref="H39" si="4">SUBSTITUTE(RIGHT(K39,8),".",",")*1</f>
        <v>0.44228899999999999</v>
      </c>
      <c r="I39">
        <v>1.07</v>
      </c>
      <c r="J39" s="191">
        <f t="shared" si="2"/>
        <v>2.2609702274856147E-6</v>
      </c>
      <c r="K39" s="189" t="s">
        <v>216</v>
      </c>
    </row>
    <row r="40" spans="2:11">
      <c r="B40">
        <f>2*3</f>
        <v>6</v>
      </c>
      <c r="C40" t="s">
        <v>212</v>
      </c>
      <c r="D40">
        <f>D$37*$B40</f>
        <v>10800</v>
      </c>
      <c r="E40" s="2">
        <f>E$37/$B40</f>
        <v>16666.666666666668</v>
      </c>
      <c r="F40">
        <f>F$37/$B40</f>
        <v>16579</v>
      </c>
      <c r="G40" s="190">
        <f t="shared" ref="G40:G43" si="5">SUBSTITUTE(RIGHT(LEFT(K40,17),12),".",",")*1</f>
        <v>1.572794E+16</v>
      </c>
      <c r="H40">
        <f t="shared" ref="H40:H43" si="6">SUBSTITUTE(RIGHT(K40,8),".",",")*1</f>
        <v>0.442301</v>
      </c>
      <c r="I40">
        <v>0.36</v>
      </c>
      <c r="J40" s="191">
        <f t="shared" si="2"/>
        <v>2.9392612957979125E-5</v>
      </c>
      <c r="K40" s="189" t="s">
        <v>217</v>
      </c>
    </row>
    <row r="41" spans="2:11">
      <c r="B41">
        <v>59</v>
      </c>
      <c r="C41" t="s">
        <v>212</v>
      </c>
      <c r="D41">
        <f>D$37*$B41</f>
        <v>106200</v>
      </c>
      <c r="E41" s="2">
        <f>E$37/$B41</f>
        <v>1694.9152542372881</v>
      </c>
      <c r="F41">
        <f>F$37/$B41</f>
        <v>1686</v>
      </c>
      <c r="G41" s="190">
        <f t="shared" si="5"/>
        <v>1.572794E+16</v>
      </c>
      <c r="H41">
        <f t="shared" si="6"/>
        <v>0.444328</v>
      </c>
      <c r="I41">
        <v>0.04</v>
      </c>
      <c r="J41" s="191">
        <f>H41/H$37-1</f>
        <v>4.612379264189892E-3</v>
      </c>
      <c r="K41" s="189" t="s">
        <v>219</v>
      </c>
    </row>
    <row r="42" spans="2:11">
      <c r="B42">
        <v>281</v>
      </c>
      <c r="C42" t="s">
        <v>212</v>
      </c>
      <c r="D42">
        <f>D$37*$B42</f>
        <v>505800</v>
      </c>
      <c r="E42" s="2">
        <f>E$37/$B42</f>
        <v>355.87188612099646</v>
      </c>
      <c r="F42">
        <f>F$37/$B42</f>
        <v>354</v>
      </c>
      <c r="G42" s="190" t="e">
        <f t="shared" si="5"/>
        <v>#VALUE!</v>
      </c>
      <c r="H42" t="e">
        <f t="shared" si="6"/>
        <v>#VALUE!</v>
      </c>
      <c r="K42" s="189" t="s">
        <v>220</v>
      </c>
    </row>
    <row r="43" spans="2:11">
      <c r="C43" t="s">
        <v>212</v>
      </c>
      <c r="D43">
        <v>1800</v>
      </c>
      <c r="E43" s="188">
        <v>100000</v>
      </c>
      <c r="F43">
        <v>99474</v>
      </c>
      <c r="G43" s="190" t="e">
        <f t="shared" si="5"/>
        <v>#VALUE!</v>
      </c>
      <c r="H43" t="e">
        <f t="shared" si="6"/>
        <v>#VALUE!</v>
      </c>
      <c r="K43" s="189" t="s">
        <v>221</v>
      </c>
    </row>
  </sheetData>
  <autoFilter ref="B20:D34" xr:uid="{A243E092-630F-4AF3-826F-3B08B7255F60}"/>
  <sortState xmlns:xlrd2="http://schemas.microsoft.com/office/spreadsheetml/2017/richdata2" ref="B21:D28">
    <sortCondition ref="B20:B28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11" style="153" bestFit="1" customWidth="1"/>
    <col min="4" max="4" width="18.140625" style="153" bestFit="1" customWidth="1"/>
    <col min="5" max="5" width="18.5703125" style="153" customWidth="1"/>
    <col min="6" max="6" width="6.5703125" style="153" customWidth="1"/>
    <col min="7" max="7" width="16.28515625" style="153" bestFit="1" customWidth="1"/>
    <col min="8" max="16384" width="35.28515625" style="153"/>
  </cols>
  <sheetData>
    <row r="1" spans="1:8">
      <c r="A1" s="173" t="s">
        <v>179</v>
      </c>
      <c r="B1" s="171"/>
      <c r="C1" s="172"/>
    </row>
    <row r="2" spans="1:8">
      <c r="A2" s="174" t="s">
        <v>191</v>
      </c>
      <c r="B2" s="175" t="s">
        <v>192</v>
      </c>
      <c r="C2" s="176" t="s">
        <v>193</v>
      </c>
    </row>
    <row r="3" spans="1:8">
      <c r="A3" s="177">
        <v>1</v>
      </c>
      <c r="B3" s="178" t="s">
        <v>180</v>
      </c>
      <c r="C3" s="179" t="s">
        <v>190</v>
      </c>
    </row>
    <row r="4" spans="1:8">
      <c r="A4" s="177">
        <v>2</v>
      </c>
      <c r="B4" s="178" t="s">
        <v>181</v>
      </c>
      <c r="C4" s="179" t="s">
        <v>189</v>
      </c>
    </row>
    <row r="5" spans="1:8" ht="15.75" thickBot="1">
      <c r="A5" s="180">
        <v>3</v>
      </c>
      <c r="B5" s="181" t="s">
        <v>183</v>
      </c>
      <c r="C5" s="182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t="30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53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4"/>
    </row>
    <row r="17" spans="1:6" ht="30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t="30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t="30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t="30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t="30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t="30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53" t="s">
        <v>178</v>
      </c>
    </row>
    <row r="44" spans="1:8" ht="30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53" t="s">
        <v>178</v>
      </c>
      <c r="H46" s="153" t="s">
        <v>186</v>
      </c>
    </row>
    <row r="47" spans="1:8" ht="30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t="30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O29" sqref="O29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2025-07-05T20:41:55Z</dcterms:modified>
</cp:coreProperties>
</file>