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lsc\OneDrive - AspIT - Ondrive\Uli\Python\curvesim\research\star_systems\TOI-4504\"/>
    </mc:Choice>
  </mc:AlternateContent>
  <xr:revisionPtr revIDLastSave="0" documentId="13_ncr:1_{4A2397D3-2CAB-44E5-8F80-80AF96F857D9}" xr6:coauthVersionLast="47" xr6:coauthVersionMax="47" xr10:uidLastSave="{00000000-0000-0000-0000-000000000000}"/>
  <bookViews>
    <workbookView xWindow="-108" yWindow="-108" windowWidth="23256" windowHeight="12456" activeTab="1" xr2:uid="{6919DDE8-15F9-45FB-B5F7-4209377AF865}"/>
  </bookViews>
  <sheets>
    <sheet name="Planet c" sheetId="5" r:id="rId1"/>
    <sheet name="Transits c" sheetId="7" r:id="rId2"/>
    <sheet name="Luminos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7" l="1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C37" i="7"/>
  <c r="C30" i="7"/>
  <c r="C31" i="7" s="1"/>
  <c r="C32" i="7" s="1"/>
  <c r="C33" i="7" s="1"/>
  <c r="C34" i="7" s="1"/>
  <c r="C35" i="7" s="1"/>
  <c r="C36" i="7" s="1"/>
  <c r="C22" i="7"/>
  <c r="C23" i="7" s="1"/>
  <c r="C24" i="7" s="1"/>
  <c r="I14" i="7"/>
  <c r="I13" i="7"/>
  <c r="I11" i="7"/>
  <c r="I10" i="7"/>
  <c r="I7" i="7"/>
  <c r="I6" i="7"/>
  <c r="I5" i="7"/>
  <c r="D14" i="7"/>
  <c r="D13" i="7"/>
  <c r="D12" i="7"/>
  <c r="D11" i="7"/>
  <c r="D10" i="7"/>
  <c r="D9" i="7"/>
  <c r="D8" i="7"/>
  <c r="D7" i="7"/>
  <c r="D6" i="7"/>
  <c r="D5" i="7"/>
  <c r="D4" i="7"/>
  <c r="G14" i="7"/>
  <c r="H14" i="7" s="1"/>
  <c r="G13" i="7"/>
  <c r="H13" i="7" s="1"/>
  <c r="G11" i="7"/>
  <c r="H11" i="7" s="1"/>
  <c r="G10" i="7"/>
  <c r="H10" i="7" s="1"/>
  <c r="G9" i="7"/>
  <c r="H9" i="7" s="1"/>
  <c r="G8" i="7"/>
  <c r="H8" i="7" s="1"/>
  <c r="I39" i="5"/>
  <c r="G139" i="5"/>
  <c r="A166" i="5"/>
  <c r="C166" i="5" s="1"/>
  <c r="C164" i="5"/>
  <c r="F39" i="5"/>
  <c r="C39" i="5"/>
  <c r="B50" i="3"/>
  <c r="I47" i="3"/>
  <c r="B46" i="3"/>
  <c r="C25" i="7" l="1"/>
  <c r="I9" i="7"/>
  <c r="C26" i="7" l="1"/>
</calcChain>
</file>

<file path=xl/sharedStrings.xml><?xml version="1.0" encoding="utf-8"?>
<sst xmlns="http://schemas.openxmlformats.org/spreadsheetml/2006/main" count="107" uniqueCount="97">
  <si>
    <r>
      <t xml:space="preserve">def </t>
    </r>
    <r>
      <rPr>
        <b/>
        <sz val="10"/>
        <color rgb="FFA9DC76"/>
        <rFont val="Consolas"/>
        <family val="3"/>
      </rPr>
      <t>total_luminosity</t>
    </r>
    <r>
      <rPr>
        <sz val="10"/>
        <color rgb="FFFCFCFA"/>
        <rFont val="Consolas"/>
        <family val="3"/>
      </rPr>
      <t>(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stars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</si>
  <si>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"""Add luminosity of all stars in the system while checking for eclipses.</t>
    </r>
  </si>
  <si>
    <t xml:space="preserve">    Does not yet work correctly for eclipsed eclipses (three or more bodies in line of sight at the same time)."""</t>
  </si>
  <si>
    <r>
      <t xml:space="preserve">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</si>
  <si>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star </t>
    </r>
    <r>
      <rPr>
        <sz val="10"/>
        <color rgb="FFC351DD"/>
        <rFont val="Consolas"/>
        <family val="3"/>
      </rPr>
      <t xml:space="preserve">in </t>
    </r>
    <r>
      <rPr>
        <sz val="10"/>
        <color rgb="FFFC9867"/>
        <rFont val="Consolas"/>
        <family val="3"/>
      </rPr>
      <t>stars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</si>
  <si>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+=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luminosity</t>
    </r>
  </si>
  <si>
    <r>
      <t xml:space="preserve">    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body </t>
    </r>
    <r>
      <rPr>
        <sz val="10"/>
        <color rgb="FFC351DD"/>
        <rFont val="Consolas"/>
        <family val="3"/>
      </rPr>
      <t xml:space="preserve">in </t>
    </r>
    <r>
      <rPr>
        <sz val="10"/>
        <color rgb="FFBF7DC1"/>
        <rFont val="Consolas"/>
        <family val="3"/>
      </rPr>
      <t>self</t>
    </r>
    <r>
      <rPr>
        <sz val="10"/>
        <color rgb="FFFF3261"/>
        <rFont val="Consolas"/>
        <family val="3"/>
      </rPr>
      <t>:</t>
    </r>
  </si>
  <si>
    <r>
      <t xml:space="preserve">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body </t>
    </r>
    <r>
      <rPr>
        <sz val="10"/>
        <color rgb="FFFF3261"/>
        <rFont val="Consolas"/>
        <family val="3"/>
      </rPr>
      <t xml:space="preserve">!= </t>
    </r>
    <r>
      <rPr>
        <sz val="10"/>
        <color rgb="FFF6F6F6"/>
        <rFont val="Consolas"/>
        <family val="3"/>
      </rPr>
      <t>star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an object cannot eclipse itself :)</t>
    </r>
  </si>
  <si>
    <r>
      <t xml:space="preserve">                </t>
    </r>
    <r>
      <rPr>
        <sz val="10"/>
        <color rgb="FFF6F6F6"/>
        <rFont val="Consolas"/>
        <family val="3"/>
      </rPr>
      <t>eclipsed_area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eclipsed_by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body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</si>
  <si>
    <r>
      <t xml:space="preserve">    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!=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>:</t>
    </r>
  </si>
  <si>
    <r>
      <t xml:space="preserve">            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-=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limb_darkening</t>
    </r>
    <r>
      <rPr>
        <sz val="10"/>
        <color rgb="FFFCFCFA"/>
        <rFont val="Consolas"/>
        <family val="3"/>
      </rPr>
      <t xml:space="preserve">) </t>
    </r>
    <r>
      <rPr>
        <sz val="10"/>
        <color rgb="FFFF3261"/>
        <rFont val="Consolas"/>
        <family val="3"/>
      </rPr>
      <t xml:space="preserve">/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 </t>
    </r>
    <r>
      <rPr>
        <sz val="10"/>
        <color rgb="FFAAAAAA"/>
        <rFont val="Consolas"/>
        <family val="3"/>
      </rPr>
      <t># debug</t>
    </r>
  </si>
  <si>
    <t xml:space="preserve">                    # luminosity -= star.brightness * eclipsed_area * CurveSimPhysics.limbdarkening(relative_radius, star.limb_darkening) * star.mean_intensity</t>
  </si>
  <si>
    <t xml:space="preserve">                    # luminosity -= star.brightness * eclipsed_area * CurveSimPhysics.limbdarkening(relative_radius, star.limb_darkening) * CurveSimPhysics.mean_intensity(star.limb_darkening)</t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</si>
  <si>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luminosity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</si>
  <si>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</t>
    </r>
    <r>
      <rPr>
        <sz val="10"/>
        <color rgb="FFFCFCFA"/>
        <rFont val="Consolas"/>
        <family val="3"/>
      </rPr>
      <t>)</t>
    </r>
  </si>
  <si>
    <r>
      <t xml:space="preserve">def </t>
    </r>
    <r>
      <rPr>
        <b/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</si>
  <si>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"""Calculates the ratio of the mean intensity to the central intensity of a star based on the given coefficients."""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</si>
  <si>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limb_darkening_coefficients </t>
    </r>
    <r>
      <rPr>
        <sz val="10"/>
        <color rgb="FFC351DD"/>
        <rFont val="Consolas"/>
        <family val="3"/>
      </rPr>
      <t>is None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</si>
  <si>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C351DD"/>
        <rFont val="Consolas"/>
        <family val="3"/>
      </rPr>
      <t>return None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</si>
  <si>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</si>
  <si>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c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</si>
  <si>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+= </t>
    </r>
    <r>
      <rPr>
        <sz val="10"/>
        <color rgb="FF707CFF"/>
        <rFont val="Consolas"/>
        <family val="3"/>
      </rPr>
      <t xml:space="preserve">2.0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c </t>
    </r>
    <r>
      <rPr>
        <sz val="10"/>
        <color rgb="FFFF3261"/>
        <rFont val="Consolas"/>
        <family val="3"/>
      </rPr>
      <t xml:space="preserve">/ 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i </t>
    </r>
    <r>
      <rPr>
        <sz val="10"/>
        <color rgb="FFFF3261"/>
        <rFont val="Consolas"/>
        <family val="3"/>
      </rPr>
      <t xml:space="preserve">+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>)</t>
    </r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</si>
  <si>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intensity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</si>
  <si>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= </t>
    </r>
    <r>
      <rPr>
        <sz val="10"/>
        <color rgb="FFFC9867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/ 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area_2d  </t>
    </r>
    <r>
      <rPr>
        <sz val="10"/>
        <color rgb="FFAAAAAA"/>
        <rFont val="Consolas"/>
        <family val="3"/>
      </rPr>
      <t># luminosity per (apparent) area [W/m**2]</t>
    </r>
  </si>
  <si>
    <r>
      <t xml:space="preserve">def </t>
    </r>
    <r>
      <rPr>
        <b/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</si>
  <si>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t xml:space="preserve">    Parameters:</t>
  </si>
  <si>
    <t xml:space="preserve">    relative_radius (float): The normalized radial coordinate (0 &lt;= x &lt;= 1).</t>
  </si>
  <si>
    <t xml:space="preserve">    limb_darkening_parameters: list of coefficients for the limb darkening model.</t>
  </si>
  <si>
    <t xml:space="preserve">    Returns:</t>
  </si>
  <si>
    <t xml:space="preserve">    float: intensity relative to the intensity at the midlle of the star at the given relative radius.</t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</si>
  <si>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&lt;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handling rounding errors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</si>
  <si>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</si>
  <si>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&gt; </t>
    </r>
    <r>
      <rPr>
        <sz val="10"/>
        <color rgb="FF707CFF"/>
        <rFont val="Consolas"/>
        <family val="3"/>
      </rPr>
      <t>1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</si>
  <si>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1.0</t>
    </r>
  </si>
  <si>
    <r>
      <t xml:space="preserve">   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math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sqrt</t>
    </r>
    <r>
      <rPr>
        <sz val="10"/>
        <color rgb="FFFCFCFA"/>
        <rFont val="Consolas"/>
        <family val="3"/>
      </rPr>
      <t>(</t>
    </r>
    <r>
      <rPr>
        <sz val="10"/>
        <color rgb="FF707CFF"/>
        <rFont val="Consolas"/>
        <family val="3"/>
      </rPr>
      <t xml:space="preserve">1 </t>
    </r>
    <r>
      <rPr>
        <sz val="10"/>
        <color rgb="FFFF3261"/>
        <rFont val="Consolas"/>
        <family val="3"/>
      </rPr>
      <t xml:space="preserve">-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**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 xml:space="preserve">)  </t>
    </r>
    <r>
      <rPr>
        <sz val="10"/>
        <color rgb="FFAAAAAA"/>
        <rFont val="Consolas"/>
        <family val="3"/>
      </rPr>
      <t># mu = cos(theta), where theta is the angle from the center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</si>
  <si>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9090D2"/>
        <rFont val="Consolas"/>
        <family val="3"/>
      </rPr>
      <t>sum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** </t>
    </r>
    <r>
      <rPr>
        <sz val="10"/>
        <color rgb="FFF6F6F6"/>
        <rFont val="Consolas"/>
        <family val="3"/>
      </rPr>
      <t xml:space="preserve">i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a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))</t>
    </r>
  </si>
  <si>
    <t>brightness</t>
  </si>
  <si>
    <t>TOI-4504</t>
  </si>
  <si>
    <t>limb_darkening</t>
  </si>
  <si>
    <t>luminosity</t>
  </si>
  <si>
    <t>mean_intensity</t>
  </si>
  <si>
    <t>area_2d</t>
  </si>
  <si>
    <t>mean intensity /central intensity  (based on the given coefficients</t>
  </si>
  <si>
    <t>[0.4765, 0.3495, 0.174]</t>
  </si>
  <si>
    <t>mean brightness  (luminosity per area)</t>
  </si>
  <si>
    <t>brightness at center</t>
  </si>
  <si>
    <t>total luminosity</t>
  </si>
  <si>
    <t>total area</t>
  </si>
  <si>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</si>
  <si>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</si>
  <si>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</si>
  <si>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</si>
  <si>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</si>
  <si>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</si>
  <si>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</si>
  <si>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</si>
  <si>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</si>
  <si>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</si>
  <si>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</si>
  <si>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</si>
  <si>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</si>
  <si>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</si>
  <si>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</si>
  <si>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</si>
  <si>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</si>
  <si>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</si>
  <si>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</si>
  <si>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</si>
  <si>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</si>
  <si>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</si>
  <si>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</si>
  <si>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</si>
  <si>
    <t>Sektor</t>
  </si>
  <si>
    <t>Flux</t>
  </si>
  <si>
    <t>Flux Transit</t>
  </si>
  <si>
    <t>Flux delta</t>
  </si>
  <si>
    <t>depth</t>
  </si>
  <si>
    <t>TT  [BJD]</t>
  </si>
  <si>
    <t>TT [BJD short]</t>
  </si>
  <si>
    <t>P</t>
  </si>
  <si>
    <t>T8</t>
  </si>
  <si>
    <t>T9</t>
  </si>
  <si>
    <t>T10</t>
  </si>
  <si>
    <t>T11</t>
  </si>
  <si>
    <t>T0</t>
  </si>
  <si>
    <t>T1</t>
  </si>
  <si>
    <t>T2</t>
  </si>
  <si>
    <t>T3</t>
  </si>
  <si>
    <t>T19</t>
  </si>
  <si>
    <t>T20</t>
  </si>
  <si>
    <t>T21</t>
  </si>
  <si>
    <t>Transit</t>
  </si>
  <si>
    <t>Manuell aus lightkurve plots</t>
  </si>
  <si>
    <t>y-Aufschlag</t>
  </si>
  <si>
    <t>Amplitude</t>
  </si>
  <si>
    <t>Phase</t>
  </si>
  <si>
    <t>Frequenz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</si>
</sst>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9" formatCode="0.0"/>
  </numFmts>
  <fonts count="2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6F6F6"/>
      <name val="Consolas"/>
      <family val="3"/>
    </font>
    <font>
      <sz val="10"/>
      <color rgb="FFC351DD"/>
      <name val="Consolas"/>
      <family val="3"/>
    </font>
    <font>
      <b/>
      <sz val="10"/>
      <color rgb="FFA9DC76"/>
      <name val="Consolas"/>
      <family val="3"/>
    </font>
    <font>
      <sz val="10"/>
      <color rgb="FFFCFCFA"/>
      <name val="Consolas"/>
      <family val="3"/>
    </font>
    <font>
      <sz val="10"/>
      <color rgb="FFBF7DC1"/>
      <name val="Consolas"/>
      <family val="3"/>
    </font>
    <font>
      <sz val="10"/>
      <color rgb="FFFF6188"/>
      <name val="Consolas"/>
      <family val="3"/>
    </font>
    <font>
      <sz val="10"/>
      <color rgb="FFFC9867"/>
      <name val="Consolas"/>
      <family val="3"/>
    </font>
    <font>
      <sz val="10"/>
      <color rgb="FFFF3261"/>
      <name val="Consolas"/>
      <family val="3"/>
    </font>
    <font>
      <i/>
      <sz val="10"/>
      <color rgb="FFCCCCCC"/>
      <name val="Consolas"/>
      <family val="3"/>
    </font>
    <font>
      <sz val="10"/>
      <color rgb="FF707CFF"/>
      <name val="Consolas"/>
      <family val="3"/>
    </font>
    <font>
      <sz val="10"/>
      <color rgb="FFAAAAAA"/>
      <name val="Consolas"/>
      <family val="3"/>
    </font>
    <font>
      <sz val="10"/>
      <color rgb="FFA9DC76"/>
      <name val="Consolas"/>
      <family val="3"/>
    </font>
    <font>
      <sz val="10"/>
      <color rgb="FF9090D2"/>
      <name val="Consolas"/>
      <family val="3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3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3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/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10" fontId="17" fillId="0" borderId="0" xfId="1" applyNumberFormat="1" applyFont="1"/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2" fontId="17" fillId="0" borderId="0" xfId="0" applyNumberFormat="1" applyFont="1"/>
    <xf numFmtId="169" fontId="17" fillId="0" borderId="1" xfId="0" applyNumberFormat="1" applyFont="1" applyBorder="1"/>
    <xf numFmtId="0" fontId="17" fillId="3" borderId="0" xfId="0" applyFont="1" applyFill="1" applyAlignment="1">
      <alignment horizontal="centerContinuous"/>
    </xf>
    <xf numFmtId="0" fontId="18" fillId="3" borderId="0" xfId="0" applyFont="1" applyFill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" fontId="17" fillId="0" borderId="0" xfId="0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'Transits c'!$D$18</c:f>
              <c:strCache>
                <c:ptCount val="1"/>
                <c:pt idx="0">
                  <c:v>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c'!$D$19:$D$39</c:f>
              <c:numCache>
                <c:formatCode>0.0</c:formatCode>
                <c:ptCount val="21"/>
                <c:pt idx="0">
                  <c:v>81.802400000393391</c:v>
                </c:pt>
                <c:pt idx="1">
                  <c:v>81.879199999850243</c:v>
                </c:pt>
                <c:pt idx="2">
                  <c:v>82.242599999997765</c:v>
                </c:pt>
                <c:pt idx="8">
                  <c:v>83.241199999582022</c:v>
                </c:pt>
                <c:pt idx="9">
                  <c:v>82.636200000531971</c:v>
                </c:pt>
                <c:pt idx="10">
                  <c:v>82.139099999796599</c:v>
                </c:pt>
                <c:pt idx="19">
                  <c:v>83.569600000046194</c:v>
                </c:pt>
                <c:pt idx="20">
                  <c:v>82.985900000203401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F37-9EBC-BF518BCEC319}"/>
            </c:ext>
          </c:extLst>
        </c:ser>
        <c:ser>
          <c:idx val="1"/>
          <c:order val="1"/>
          <c:tx>
            <c:strRef>
              <c:f>'Transits c'!$E$18</c:f>
              <c:strCache>
                <c:ptCount val="1"/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'Transits c'!$C$19:$C$39</c:f>
              <c:numCache>
                <c:formatCode>0</c:formatCode>
                <c:ptCount val="21"/>
                <c:pt idx="0">
                  <c:v>2458483.2110000001</c:v>
                </c:pt>
                <c:pt idx="1">
                  <c:v>2458565.0902</c:v>
                </c:pt>
                <c:pt idx="2">
                  <c:v>2458647.3328</c:v>
                </c:pt>
                <c:pt idx="3">
                  <c:v>2458730.3328</c:v>
                </c:pt>
                <c:pt idx="4">
                  <c:v>2458813.3328</c:v>
                </c:pt>
                <c:pt idx="5">
                  <c:v>2458896.3328</c:v>
                </c:pt>
                <c:pt idx="6">
                  <c:v>2458979.3328</c:v>
                </c:pt>
                <c:pt idx="7">
                  <c:v>2459062.3328</c:v>
                </c:pt>
                <c:pt idx="8">
                  <c:v>2459148.4781999998</c:v>
                </c:pt>
                <c:pt idx="9">
                  <c:v>2459231.1144000003</c:v>
                </c:pt>
                <c:pt idx="10">
                  <c:v>2459313.2535000001</c:v>
                </c:pt>
                <c:pt idx="11">
                  <c:v>2459396.2535000001</c:v>
                </c:pt>
                <c:pt idx="12">
                  <c:v>2459479.2535000001</c:v>
                </c:pt>
                <c:pt idx="13">
                  <c:v>2459562.2535000001</c:v>
                </c:pt>
                <c:pt idx="14">
                  <c:v>2459645.2535000001</c:v>
                </c:pt>
                <c:pt idx="15">
                  <c:v>2459728.2535000001</c:v>
                </c:pt>
                <c:pt idx="16">
                  <c:v>2459811.2535000001</c:v>
                </c:pt>
                <c:pt idx="17">
                  <c:v>2459894.2535000001</c:v>
                </c:pt>
                <c:pt idx="18">
                  <c:v>2459977.2535000001</c:v>
                </c:pt>
                <c:pt idx="19">
                  <c:v>2460059.6189000001</c:v>
                </c:pt>
                <c:pt idx="20">
                  <c:v>2460142.6048000003</c:v>
                </c:pt>
              </c:numCache>
            </c:numRef>
          </c:xVal>
          <c:yVal>
            <c:numRef>
              <c:f>'Transits c'!$E$19:$E$39</c:f>
              <c:numCache>
                <c:formatCode>General</c:formatCode>
                <c:ptCount val="21"/>
                <c:pt idx="0">
                  <c:v>81.702855122563122</c:v>
                </c:pt>
                <c:pt idx="1">
                  <c:v>81.7992822018347</c:v>
                </c:pt>
                <c:pt idx="2">
                  <c:v>82.140213815813425</c:v>
                </c:pt>
                <c:pt idx="3">
                  <c:v>82.638059258736973</c:v>
                </c:pt>
                <c:pt idx="4">
                  <c:v>83.153035090454694</c:v>
                </c:pt>
                <c:pt idx="5">
                  <c:v>83.542719117801852</c:v>
                </c:pt>
                <c:pt idx="6">
                  <c:v>83.699339965118099</c:v>
                </c:pt>
                <c:pt idx="7">
                  <c:v>83.579582425754424</c:v>
                </c:pt>
                <c:pt idx="8">
                  <c:v>83.199195419955913</c:v>
                </c:pt>
                <c:pt idx="9">
                  <c:v>82.692855181495872</c:v>
                </c:pt>
                <c:pt idx="10">
                  <c:v>82.191215220517591</c:v>
                </c:pt>
                <c:pt idx="11">
                  <c:v>81.824765723684834</c:v>
                </c:pt>
                <c:pt idx="12">
                  <c:v>81.70037182924797</c:v>
                </c:pt>
                <c:pt idx="13">
                  <c:v>81.852436027908183</c:v>
                </c:pt>
                <c:pt idx="14">
                  <c:v>82.238903303990682</c:v>
                </c:pt>
                <c:pt idx="15">
                  <c:v>82.752891909545326</c:v>
                </c:pt>
                <c:pt idx="16">
                  <c:v>83.252252679589731</c:v>
                </c:pt>
                <c:pt idx="17">
                  <c:v>83.598881936883473</c:v>
                </c:pt>
                <c:pt idx="18">
                  <c:v>83.696915572864086</c:v>
                </c:pt>
                <c:pt idx="19">
                  <c:v>83.521567708892789</c:v>
                </c:pt>
                <c:pt idx="20">
                  <c:v>83.118777348149962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E-4F37-9EBC-BF518BCE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51359"/>
        <c:axId val="1526639535"/>
      </c:scatterChart>
      <c:valAx>
        <c:axId val="15420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26639535"/>
        <c:crosses val="autoZero"/>
        <c:crossBetween val="midCat"/>
      </c:valAx>
      <c:valAx>
        <c:axId val="15266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4205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11</xdr:row>
      <xdr:rowOff>171450</xdr:rowOff>
    </xdr:from>
    <xdr:to>
      <xdr:col>19</xdr:col>
      <xdr:colOff>678180</xdr:colOff>
      <xdr:row>39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0D0403-7A8D-B4A2-B963-BE5F589C2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381000</xdr:colOff>
      <xdr:row>0</xdr:row>
      <xdr:rowOff>0</xdr:rowOff>
    </xdr:from>
    <xdr:to>
      <xdr:col>20</xdr:col>
      <xdr:colOff>594360</xdr:colOff>
      <xdr:row>12</xdr:row>
      <xdr:rowOff>52792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86D8C2AF-1E1D-33D5-F18C-78E144CFA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18760" y="0"/>
          <a:ext cx="9273540" cy="2247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O183"/>
  <sheetViews>
    <sheetView topLeftCell="A178" workbookViewId="0">
      <selection activeCell="A2" sqref="A2"/>
    </sheetView>
  </sheetViews>
  <sheetFormatPr defaultColWidth="11.5546875" defaultRowHeight="14.4" x14ac:dyDescent="0.3"/>
  <cols>
    <col min="1" max="1" width="16.109375" bestFit="1" customWidth="1"/>
    <col min="2" max="2" width="13.109375" bestFit="1" customWidth="1"/>
  </cols>
  <sheetData>
    <row r="1" spans="1:1" x14ac:dyDescent="0.3">
      <c r="A1" t="s">
        <v>71</v>
      </c>
    </row>
    <row r="3" spans="1:1" x14ac:dyDescent="0.3">
      <c r="A3" t="s">
        <v>52</v>
      </c>
    </row>
    <row r="15" spans="1:1" x14ac:dyDescent="0.3">
      <c r="A15" t="s">
        <v>51</v>
      </c>
    </row>
    <row r="27" spans="1:1" x14ac:dyDescent="0.3">
      <c r="A27" t="s">
        <v>50</v>
      </c>
    </row>
    <row r="39" spans="1:9" x14ac:dyDescent="0.3">
      <c r="A39" t="s">
        <v>53</v>
      </c>
      <c r="C39">
        <f>25.2/4</f>
        <v>6.3</v>
      </c>
      <c r="D39" t="s">
        <v>55</v>
      </c>
      <c r="F39">
        <f>6.3/21.9*100000/365.25</f>
        <v>78.760091136676877</v>
      </c>
      <c r="I39">
        <f>(2700000-2458400)/365.25</f>
        <v>661.46475017111572</v>
      </c>
    </row>
    <row r="51" spans="1:1" x14ac:dyDescent="0.3">
      <c r="A51" t="s">
        <v>54</v>
      </c>
    </row>
    <row r="62" spans="1:1" x14ac:dyDescent="0.3">
      <c r="A62" t="s">
        <v>56</v>
      </c>
    </row>
    <row r="73" spans="1:1" x14ac:dyDescent="0.3">
      <c r="A73" t="s">
        <v>57</v>
      </c>
    </row>
    <row r="84" spans="1:9" x14ac:dyDescent="0.3">
      <c r="A84" t="s">
        <v>58</v>
      </c>
      <c r="E84" t="s">
        <v>60</v>
      </c>
      <c r="I84" t="s">
        <v>59</v>
      </c>
    </row>
    <row r="97" spans="1:15" x14ac:dyDescent="0.3">
      <c r="A97" t="s">
        <v>49</v>
      </c>
      <c r="O97" s="16"/>
    </row>
    <row r="126" spans="1:1" x14ac:dyDescent="0.3">
      <c r="A126" t="s">
        <v>64</v>
      </c>
    </row>
    <row r="139" spans="1:8" x14ac:dyDescent="0.3">
      <c r="A139" t="s">
        <v>65</v>
      </c>
      <c r="B139" t="s">
        <v>66</v>
      </c>
      <c r="D139">
        <v>140000</v>
      </c>
      <c r="E139" t="s">
        <v>61</v>
      </c>
      <c r="F139">
        <v>365.25</v>
      </c>
      <c r="G139" s="3">
        <f>D139/F139</f>
        <v>383.29911019849419</v>
      </c>
      <c r="H139" t="s">
        <v>62</v>
      </c>
    </row>
    <row r="152" spans="9:9" x14ac:dyDescent="0.3">
      <c r="I152" s="18" t="s">
        <v>67</v>
      </c>
    </row>
    <row r="164" spans="1:4" x14ac:dyDescent="0.3">
      <c r="A164">
        <v>140000</v>
      </c>
      <c r="B164" s="2" t="s">
        <v>63</v>
      </c>
      <c r="C164" s="3">
        <f>A164/365.25</f>
        <v>383.29911019849419</v>
      </c>
      <c r="D164" t="s">
        <v>62</v>
      </c>
    </row>
    <row r="166" spans="1:4" x14ac:dyDescent="0.3">
      <c r="A166">
        <f>(2595000-2460000)/5</f>
        <v>27000</v>
      </c>
      <c r="B166" s="2" t="s">
        <v>63</v>
      </c>
      <c r="C166" s="3">
        <f>A166/365.25</f>
        <v>73.921971252566735</v>
      </c>
      <c r="D166" t="s">
        <v>62</v>
      </c>
    </row>
    <row r="177" spans="14:15" x14ac:dyDescent="0.3">
      <c r="N177" s="20" t="s">
        <v>62</v>
      </c>
      <c r="O177" s="20" t="s">
        <v>70</v>
      </c>
    </row>
    <row r="178" spans="14:15" x14ac:dyDescent="0.3">
      <c r="N178" s="19">
        <v>7.5174886019559386</v>
      </c>
      <c r="O178" s="20" t="s">
        <v>69</v>
      </c>
    </row>
    <row r="179" spans="14:15" x14ac:dyDescent="0.3">
      <c r="N179" s="19">
        <v>20.046636271882502</v>
      </c>
      <c r="O179" s="20" t="s">
        <v>48</v>
      </c>
    </row>
    <row r="180" spans="14:15" x14ac:dyDescent="0.3">
      <c r="N180" s="19">
        <v>7.5174886019559386</v>
      </c>
      <c r="O180" s="20" t="s">
        <v>69</v>
      </c>
    </row>
    <row r="181" spans="14:15" x14ac:dyDescent="0.3">
      <c r="N181" s="19">
        <v>11.276232902933909</v>
      </c>
      <c r="O181" s="20" t="s">
        <v>48</v>
      </c>
    </row>
    <row r="182" spans="14:15" x14ac:dyDescent="0.3">
      <c r="N182" s="19">
        <v>16.287891970904536</v>
      </c>
      <c r="O182" s="20" t="s">
        <v>68</v>
      </c>
    </row>
    <row r="183" spans="14:15" x14ac:dyDescent="0.3">
      <c r="N183" s="19">
        <v>11.276232902933909</v>
      </c>
      <c r="O183" s="20" t="s">
        <v>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E2F1-C720-4267-9A58-0EE6E9FBFF8D}">
  <dimension ref="A1:N39"/>
  <sheetViews>
    <sheetView tabSelected="1" topLeftCell="A9" workbookViewId="0">
      <selection activeCell="G23" sqref="G23"/>
    </sheetView>
  </sheetViews>
  <sheetFormatPr defaultColWidth="11.44140625" defaultRowHeight="14.4" x14ac:dyDescent="0.3"/>
  <cols>
    <col min="1" max="1" width="6.44140625" style="21" bestFit="1" customWidth="1"/>
    <col min="2" max="2" width="6.6640625" style="21" bestFit="1" customWidth="1"/>
    <col min="3" max="3" width="11.44140625" style="21"/>
    <col min="4" max="4" width="13" style="21" bestFit="1" customWidth="1"/>
    <col min="5" max="5" width="7.21875" style="21" customWidth="1"/>
    <col min="6" max="6" width="10.44140625" style="21" bestFit="1" customWidth="1"/>
    <col min="7" max="7" width="9" style="21" bestFit="1" customWidth="1"/>
    <col min="8" max="8" width="7.77734375" style="21" customWidth="1"/>
    <col min="9" max="9" width="6.21875" style="21" customWidth="1"/>
    <col min="10" max="16384" width="11.44140625" style="21"/>
  </cols>
  <sheetData>
    <row r="1" spans="1:14" x14ac:dyDescent="0.3">
      <c r="I1" s="25"/>
    </row>
    <row r="2" spans="1:14" x14ac:dyDescent="0.3">
      <c r="E2" s="29" t="s">
        <v>92</v>
      </c>
      <c r="F2" s="29"/>
      <c r="G2" s="29"/>
      <c r="H2" s="29"/>
      <c r="I2" s="25"/>
    </row>
    <row r="3" spans="1:14" s="22" customFormat="1" x14ac:dyDescent="0.3">
      <c r="A3" s="22" t="s">
        <v>72</v>
      </c>
      <c r="B3" s="22" t="s">
        <v>91</v>
      </c>
      <c r="C3" s="22" t="s">
        <v>77</v>
      </c>
      <c r="D3" s="22" t="s">
        <v>78</v>
      </c>
      <c r="E3" s="30" t="s">
        <v>73</v>
      </c>
      <c r="F3" s="30" t="s">
        <v>74</v>
      </c>
      <c r="G3" s="30" t="s">
        <v>75</v>
      </c>
      <c r="H3" s="30" t="s">
        <v>76</v>
      </c>
      <c r="I3" s="26" t="s">
        <v>79</v>
      </c>
    </row>
    <row r="4" spans="1:14" s="22" customFormat="1" x14ac:dyDescent="0.3">
      <c r="A4" s="23">
        <v>3</v>
      </c>
      <c r="B4" s="31" t="s">
        <v>84</v>
      </c>
      <c r="C4" s="27">
        <v>2458401.4085999997</v>
      </c>
      <c r="D4" s="27">
        <f>C4-2457000</f>
        <v>1401.4085999997333</v>
      </c>
      <c r="E4" s="21"/>
      <c r="F4" s="21"/>
      <c r="G4" s="21"/>
      <c r="H4" s="24"/>
      <c r="I4" s="25"/>
      <c r="J4" s="21"/>
      <c r="M4" s="21"/>
      <c r="N4" s="21"/>
    </row>
    <row r="5" spans="1:14" s="22" customFormat="1" x14ac:dyDescent="0.3">
      <c r="A5" s="23">
        <v>6</v>
      </c>
      <c r="B5" s="31" t="s">
        <v>85</v>
      </c>
      <c r="C5" s="27">
        <v>2458483.2110000001</v>
      </c>
      <c r="D5" s="27">
        <f t="shared" ref="D5:D14" si="0">C5-2457000</f>
        <v>1483.2110000001267</v>
      </c>
      <c r="E5" s="21"/>
      <c r="F5" s="21"/>
      <c r="G5" s="21"/>
      <c r="H5" s="24"/>
      <c r="I5" s="28">
        <f t="shared" ref="I5:I7" si="1">C5-C4</f>
        <v>81.802400000393391</v>
      </c>
      <c r="J5" s="21"/>
      <c r="M5" s="21"/>
      <c r="N5" s="21"/>
    </row>
    <row r="6" spans="1:14" s="22" customFormat="1" x14ac:dyDescent="0.3">
      <c r="A6" s="23">
        <v>9</v>
      </c>
      <c r="B6" s="31" t="s">
        <v>86</v>
      </c>
      <c r="C6" s="27">
        <v>2458565.0902</v>
      </c>
      <c r="D6" s="27">
        <f t="shared" si="0"/>
        <v>1565.0901999999769</v>
      </c>
      <c r="E6" s="21"/>
      <c r="F6" s="21"/>
      <c r="G6" s="21"/>
      <c r="H6" s="24"/>
      <c r="I6" s="28">
        <f t="shared" si="1"/>
        <v>81.879199999850243</v>
      </c>
      <c r="J6" s="21"/>
      <c r="M6" s="21"/>
      <c r="N6" s="21"/>
    </row>
    <row r="7" spans="1:14" s="22" customFormat="1" x14ac:dyDescent="0.3">
      <c r="A7" s="23">
        <v>12</v>
      </c>
      <c r="B7" s="31" t="s">
        <v>87</v>
      </c>
      <c r="C7" s="27">
        <v>2458647.3328</v>
      </c>
      <c r="D7" s="27">
        <f t="shared" si="0"/>
        <v>1647.3327999999747</v>
      </c>
      <c r="E7" s="21"/>
      <c r="F7" s="21"/>
      <c r="G7" s="21"/>
      <c r="H7" s="24"/>
      <c r="I7" s="28">
        <f t="shared" si="1"/>
        <v>82.242599999997765</v>
      </c>
      <c r="J7" s="21"/>
      <c r="M7" s="21"/>
      <c r="N7" s="21"/>
    </row>
    <row r="8" spans="1:14" x14ac:dyDescent="0.3">
      <c r="A8" s="23">
        <v>28</v>
      </c>
      <c r="B8" s="31" t="s">
        <v>80</v>
      </c>
      <c r="C8" s="27">
        <v>2459065.2370000002</v>
      </c>
      <c r="D8" s="27">
        <f t="shared" si="0"/>
        <v>2065.2370000001974</v>
      </c>
      <c r="E8" s="21">
        <v>1519</v>
      </c>
      <c r="F8" s="21">
        <v>1498</v>
      </c>
      <c r="G8" s="21">
        <f>E8-F8</f>
        <v>21</v>
      </c>
      <c r="H8" s="24">
        <f>G8/E8</f>
        <v>1.3824884792626729E-2</v>
      </c>
      <c r="I8" s="28"/>
    </row>
    <row r="9" spans="1:14" x14ac:dyDescent="0.3">
      <c r="A9" s="23">
        <v>31</v>
      </c>
      <c r="B9" s="31" t="s">
        <v>81</v>
      </c>
      <c r="C9" s="27">
        <v>2459148.4781999998</v>
      </c>
      <c r="D9" s="27">
        <f t="shared" si="0"/>
        <v>2148.4781999997795</v>
      </c>
      <c r="E9" s="21">
        <v>1542</v>
      </c>
      <c r="F9" s="21">
        <v>1520</v>
      </c>
      <c r="G9" s="21">
        <f t="shared" ref="G9:G11" si="2">E9-F9</f>
        <v>22</v>
      </c>
      <c r="H9" s="24">
        <f t="shared" ref="H9:H11" si="3">G9/E9</f>
        <v>1.4267185473411154E-2</v>
      </c>
      <c r="I9" s="28">
        <f>C9-C8</f>
        <v>83.241199999582022</v>
      </c>
    </row>
    <row r="10" spans="1:14" x14ac:dyDescent="0.3">
      <c r="A10" s="23">
        <v>34</v>
      </c>
      <c r="B10" s="31" t="s">
        <v>82</v>
      </c>
      <c r="C10" s="27">
        <v>2459231.1144000003</v>
      </c>
      <c r="D10" s="27">
        <f t="shared" si="0"/>
        <v>2231.1144000003114</v>
      </c>
      <c r="E10" s="21">
        <v>1472</v>
      </c>
      <c r="F10" s="21">
        <v>1454</v>
      </c>
      <c r="G10" s="21">
        <f t="shared" si="2"/>
        <v>18</v>
      </c>
      <c r="H10" s="24">
        <f t="shared" si="3"/>
        <v>1.2228260869565218E-2</v>
      </c>
      <c r="I10" s="28">
        <f t="shared" ref="I10:I14" si="4">C10-C9</f>
        <v>82.636200000531971</v>
      </c>
    </row>
    <row r="11" spans="1:14" x14ac:dyDescent="0.3">
      <c r="A11" s="23">
        <v>37</v>
      </c>
      <c r="B11" s="31" t="s">
        <v>83</v>
      </c>
      <c r="C11" s="27">
        <v>2459313.2535000001</v>
      </c>
      <c r="D11" s="27">
        <f t="shared" si="0"/>
        <v>2313.253500000108</v>
      </c>
      <c r="E11" s="21">
        <v>1507</v>
      </c>
      <c r="F11" s="21">
        <v>1488</v>
      </c>
      <c r="G11" s="21">
        <f t="shared" si="2"/>
        <v>19</v>
      </c>
      <c r="H11" s="24">
        <f t="shared" si="3"/>
        <v>1.2607830126078301E-2</v>
      </c>
      <c r="I11" s="28">
        <f t="shared" si="4"/>
        <v>82.139099999796599</v>
      </c>
    </row>
    <row r="12" spans="1:14" x14ac:dyDescent="0.3">
      <c r="A12" s="23">
        <v>61</v>
      </c>
      <c r="B12" s="31" t="s">
        <v>88</v>
      </c>
      <c r="C12" s="27">
        <v>2459976.0493000001</v>
      </c>
      <c r="D12" s="27">
        <f t="shared" si="0"/>
        <v>2976.0493000000715</v>
      </c>
      <c r="H12" s="24"/>
      <c r="I12" s="28"/>
    </row>
    <row r="13" spans="1:14" x14ac:dyDescent="0.3">
      <c r="A13" s="21">
        <v>64</v>
      </c>
      <c r="B13" s="32" t="s">
        <v>89</v>
      </c>
      <c r="C13" s="27">
        <v>2460059.6189000001</v>
      </c>
      <c r="D13" s="27">
        <f t="shared" si="0"/>
        <v>3059.6189000001177</v>
      </c>
      <c r="E13" s="21">
        <v>1484</v>
      </c>
      <c r="F13" s="21">
        <v>1464</v>
      </c>
      <c r="G13" s="21">
        <f t="shared" ref="G13:G14" si="5">E13-F13</f>
        <v>20</v>
      </c>
      <c r="H13" s="24">
        <f t="shared" ref="H13:H14" si="6">G13/E13</f>
        <v>1.3477088948787063E-2</v>
      </c>
      <c r="I13" s="28">
        <f t="shared" si="4"/>
        <v>83.569600000046194</v>
      </c>
    </row>
    <row r="14" spans="1:14" x14ac:dyDescent="0.3">
      <c r="A14" s="21">
        <v>67</v>
      </c>
      <c r="B14" s="32" t="s">
        <v>90</v>
      </c>
      <c r="C14" s="27">
        <v>2460142.6048000003</v>
      </c>
      <c r="D14" s="27">
        <f t="shared" si="0"/>
        <v>3142.6048000003211</v>
      </c>
      <c r="E14" s="21">
        <v>1517</v>
      </c>
      <c r="F14" s="21">
        <v>1494</v>
      </c>
      <c r="G14" s="21">
        <f t="shared" si="5"/>
        <v>23</v>
      </c>
      <c r="H14" s="24">
        <f t="shared" si="6"/>
        <v>1.5161502966381015E-2</v>
      </c>
      <c r="I14" s="28">
        <f t="shared" si="4"/>
        <v>82.985900000203401</v>
      </c>
    </row>
    <row r="18" spans="3:7" x14ac:dyDescent="0.3">
      <c r="C18" s="22" t="s">
        <v>77</v>
      </c>
      <c r="D18" s="26" t="s">
        <v>79</v>
      </c>
    </row>
    <row r="19" spans="3:7" x14ac:dyDescent="0.3">
      <c r="C19" s="33">
        <v>2458483.2110000001</v>
      </c>
      <c r="D19" s="28">
        <v>81.802400000393391</v>
      </c>
      <c r="E19" s="21">
        <f>SIN((C19-$G$19)/$G$20*2*PI())*$G$22+$G$21</f>
        <v>81.702855122563122</v>
      </c>
      <c r="F19" s="21" t="s">
        <v>95</v>
      </c>
      <c r="G19" s="21">
        <v>2458740</v>
      </c>
    </row>
    <row r="20" spans="3:7" x14ac:dyDescent="0.3">
      <c r="C20" s="33">
        <v>2458565.0902</v>
      </c>
      <c r="D20" s="28">
        <v>81.879199999850243</v>
      </c>
      <c r="E20" s="21">
        <f t="shared" ref="E20:E39" si="7">SIN((C20-$G$19)/$G$20*2*PI())*$G$22+$G$21</f>
        <v>81.7992822018347</v>
      </c>
      <c r="F20" s="21" t="s">
        <v>96</v>
      </c>
      <c r="G20" s="21">
        <v>980</v>
      </c>
    </row>
    <row r="21" spans="3:7" x14ac:dyDescent="0.3">
      <c r="C21" s="33">
        <v>2458647.3328</v>
      </c>
      <c r="D21" s="28">
        <v>82.242599999997765</v>
      </c>
      <c r="E21" s="21">
        <f t="shared" si="7"/>
        <v>82.140213815813425</v>
      </c>
      <c r="F21" s="21" t="s">
        <v>93</v>
      </c>
      <c r="G21" s="21">
        <v>82.7</v>
      </c>
    </row>
    <row r="22" spans="3:7" x14ac:dyDescent="0.3">
      <c r="C22" s="33">
        <f>C21+83</f>
        <v>2458730.3328</v>
      </c>
      <c r="D22" s="28"/>
      <c r="E22" s="21">
        <f t="shared" si="7"/>
        <v>82.638059258736973</v>
      </c>
      <c r="F22" s="21" t="s">
        <v>94</v>
      </c>
      <c r="G22" s="21">
        <v>1</v>
      </c>
    </row>
    <row r="23" spans="3:7" x14ac:dyDescent="0.3">
      <c r="C23" s="33">
        <f t="shared" ref="C23:C26" si="8">C22+83</f>
        <v>2458813.3328</v>
      </c>
      <c r="D23" s="28"/>
      <c r="E23" s="21">
        <f t="shared" si="7"/>
        <v>83.153035090454694</v>
      </c>
    </row>
    <row r="24" spans="3:7" x14ac:dyDescent="0.3">
      <c r="C24" s="33">
        <f t="shared" si="8"/>
        <v>2458896.3328</v>
      </c>
      <c r="D24" s="28"/>
      <c r="E24" s="21">
        <f t="shared" si="7"/>
        <v>83.542719117801852</v>
      </c>
    </row>
    <row r="25" spans="3:7" x14ac:dyDescent="0.3">
      <c r="C25" s="33">
        <f t="shared" si="8"/>
        <v>2458979.3328</v>
      </c>
      <c r="D25" s="28"/>
      <c r="E25" s="21">
        <f t="shared" si="7"/>
        <v>83.699339965118099</v>
      </c>
    </row>
    <row r="26" spans="3:7" x14ac:dyDescent="0.3">
      <c r="C26" s="33">
        <f t="shared" si="8"/>
        <v>2459062.3328</v>
      </c>
      <c r="D26" s="28"/>
      <c r="E26" s="21">
        <f t="shared" si="7"/>
        <v>83.579582425754424</v>
      </c>
    </row>
    <row r="27" spans="3:7" x14ac:dyDescent="0.3">
      <c r="C27" s="33">
        <v>2459148.4781999998</v>
      </c>
      <c r="D27" s="28">
        <v>83.241199999582022</v>
      </c>
      <c r="E27" s="21">
        <f t="shared" si="7"/>
        <v>83.199195419955913</v>
      </c>
    </row>
    <row r="28" spans="3:7" x14ac:dyDescent="0.3">
      <c r="C28" s="33">
        <v>2459231.1144000003</v>
      </c>
      <c r="D28" s="28">
        <v>82.636200000531971</v>
      </c>
      <c r="E28" s="21">
        <f t="shared" si="7"/>
        <v>82.692855181495872</v>
      </c>
    </row>
    <row r="29" spans="3:7" x14ac:dyDescent="0.3">
      <c r="C29" s="33">
        <v>2459313.2535000001</v>
      </c>
      <c r="D29" s="28">
        <v>82.139099999796599</v>
      </c>
      <c r="E29" s="21">
        <f t="shared" si="7"/>
        <v>82.191215220517591</v>
      </c>
    </row>
    <row r="30" spans="3:7" x14ac:dyDescent="0.3">
      <c r="C30" s="33">
        <f t="shared" ref="C30:C37" si="9">C29+83</f>
        <v>2459396.2535000001</v>
      </c>
      <c r="D30" s="28"/>
      <c r="E30" s="21">
        <f t="shared" si="7"/>
        <v>81.824765723684834</v>
      </c>
    </row>
    <row r="31" spans="3:7" x14ac:dyDescent="0.3">
      <c r="C31" s="33">
        <f t="shared" si="9"/>
        <v>2459479.2535000001</v>
      </c>
      <c r="D31" s="28"/>
      <c r="E31" s="21">
        <f t="shared" si="7"/>
        <v>81.70037182924797</v>
      </c>
    </row>
    <row r="32" spans="3:7" x14ac:dyDescent="0.3">
      <c r="C32" s="33">
        <f t="shared" si="9"/>
        <v>2459562.2535000001</v>
      </c>
      <c r="D32" s="28"/>
      <c r="E32" s="21">
        <f t="shared" si="7"/>
        <v>81.852436027908183</v>
      </c>
    </row>
    <row r="33" spans="3:5" x14ac:dyDescent="0.3">
      <c r="C33" s="33">
        <f t="shared" si="9"/>
        <v>2459645.2535000001</v>
      </c>
      <c r="D33" s="28"/>
      <c r="E33" s="21">
        <f t="shared" si="7"/>
        <v>82.238903303990682</v>
      </c>
    </row>
    <row r="34" spans="3:5" x14ac:dyDescent="0.3">
      <c r="C34" s="33">
        <f t="shared" si="9"/>
        <v>2459728.2535000001</v>
      </c>
      <c r="D34" s="28"/>
      <c r="E34" s="21">
        <f t="shared" si="7"/>
        <v>82.752891909545326</v>
      </c>
    </row>
    <row r="35" spans="3:5" x14ac:dyDescent="0.3">
      <c r="C35" s="33">
        <f t="shared" si="9"/>
        <v>2459811.2535000001</v>
      </c>
      <c r="D35" s="28"/>
      <c r="E35" s="21">
        <f t="shared" si="7"/>
        <v>83.252252679589731</v>
      </c>
    </row>
    <row r="36" spans="3:5" x14ac:dyDescent="0.3">
      <c r="C36" s="33">
        <f t="shared" si="9"/>
        <v>2459894.2535000001</v>
      </c>
      <c r="D36" s="28"/>
      <c r="E36" s="21">
        <f t="shared" si="7"/>
        <v>83.598881936883473</v>
      </c>
    </row>
    <row r="37" spans="3:5" x14ac:dyDescent="0.3">
      <c r="C37" s="33">
        <f t="shared" si="9"/>
        <v>2459977.2535000001</v>
      </c>
      <c r="D37" s="28"/>
      <c r="E37" s="21">
        <f t="shared" si="7"/>
        <v>83.696915572864086</v>
      </c>
    </row>
    <row r="38" spans="3:5" x14ac:dyDescent="0.3">
      <c r="C38" s="33">
        <v>2460059.6189000001</v>
      </c>
      <c r="D38" s="28">
        <v>83.569600000046194</v>
      </c>
      <c r="E38" s="21">
        <f t="shared" si="7"/>
        <v>83.521567708892789</v>
      </c>
    </row>
    <row r="39" spans="3:5" x14ac:dyDescent="0.3">
      <c r="C39" s="33">
        <v>2460142.6048000003</v>
      </c>
      <c r="D39" s="28">
        <v>82.985900000203401</v>
      </c>
      <c r="E39" s="21">
        <f t="shared" si="7"/>
        <v>83.118777348149962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DAB-6C8B-452C-B771-172741AC8B82}">
  <dimension ref="A1:AC50"/>
  <sheetViews>
    <sheetView topLeftCell="A29" workbookViewId="0">
      <selection activeCell="A21" sqref="A21"/>
    </sheetView>
  </sheetViews>
  <sheetFormatPr defaultColWidth="9.109375" defaultRowHeight="14.4" x14ac:dyDescent="0.3"/>
  <cols>
    <col min="1" max="1" width="21.88671875" customWidth="1"/>
    <col min="2" max="2" width="22.109375" customWidth="1"/>
    <col min="4" max="4" width="12" bestFit="1" customWidth="1"/>
  </cols>
  <sheetData>
    <row r="1" spans="1:29" x14ac:dyDescent="0.3">
      <c r="A1" s="12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x14ac:dyDescent="0.3">
      <c r="A3" s="12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5" spans="1:29" x14ac:dyDescent="0.3">
      <c r="A5" s="4" t="s">
        <v>15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3">
      <c r="A6" s="6" t="s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3">
      <c r="A7" s="7" t="s">
        <v>17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3">
      <c r="A8" s="6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3">
      <c r="A9" s="4" t="s">
        <v>19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3">
      <c r="A10" s="8" t="s">
        <v>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3">
      <c r="A11" s="6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3">
      <c r="A12" s="11" t="s">
        <v>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4" spans="1:29" x14ac:dyDescent="0.3">
      <c r="A14" s="4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3">
      <c r="A15" s="7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3">
      <c r="A16" s="7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3">
      <c r="A17" s="7" t="s">
        <v>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3">
      <c r="A18" s="7" t="s">
        <v>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3">
      <c r="A19" s="7" t="s">
        <v>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3">
      <c r="A20" s="7" t="s">
        <v>30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3">
      <c r="A21" s="10" t="s">
        <v>31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3">
      <c r="A22" s="8" t="s">
        <v>32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3">
      <c r="A23" s="6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3">
      <c r="A24" s="8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">
      <c r="A25" s="10" t="s">
        <v>35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">
      <c r="A26" s="11" t="s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8" spans="1:29" x14ac:dyDescent="0.3">
      <c r="A28" s="4" t="s">
        <v>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">
      <c r="A29" s="6" t="s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">
      <c r="A30" s="7" t="s">
        <v>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">
      <c r="A31" s="7" t="s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">
      <c r="A32" s="8" t="s">
        <v>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">
      <c r="A34" s="9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">
      <c r="A35" s="6" t="s">
        <v>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">
      <c r="A36" s="10" t="s">
        <v>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">
      <c r="A37" s="11" t="s">
        <v>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">
      <c r="A38" s="6" t="s">
        <v>10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">
      <c r="A39" s="10" t="s">
        <v>11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">
      <c r="A40" s="10" t="s">
        <v>12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">
      <c r="A41" s="10" t="s">
        <v>13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3" spans="1:29" x14ac:dyDescent="0.3">
      <c r="A43" s="16" t="s">
        <v>37</v>
      </c>
    </row>
    <row r="44" spans="1:29" x14ac:dyDescent="0.3">
      <c r="A44" t="s">
        <v>39</v>
      </c>
      <c r="B44" s="15">
        <v>2.3745999999999999E+26</v>
      </c>
      <c r="C44" t="s">
        <v>46</v>
      </c>
    </row>
    <row r="45" spans="1:29" x14ac:dyDescent="0.3">
      <c r="A45" t="s">
        <v>41</v>
      </c>
      <c r="B45" s="1">
        <v>1.28934965510609E+18</v>
      </c>
      <c r="C45" t="s">
        <v>47</v>
      </c>
      <c r="D45" s="1"/>
      <c r="F45" s="1"/>
    </row>
    <row r="46" spans="1:29" x14ac:dyDescent="0.3">
      <c r="A46" t="s">
        <v>36</v>
      </c>
      <c r="B46" s="13">
        <f>B44/B45</f>
        <v>184170367.64201978</v>
      </c>
      <c r="C46" t="s">
        <v>44</v>
      </c>
    </row>
    <row r="47" spans="1:29" x14ac:dyDescent="0.3">
      <c r="A47" t="s">
        <v>38</v>
      </c>
      <c r="B47" s="14" t="s">
        <v>43</v>
      </c>
      <c r="G47">
        <v>0.47649999999999998</v>
      </c>
      <c r="H47">
        <v>0.34949999999999998</v>
      </c>
      <c r="I47">
        <f>1-G47-H47</f>
        <v>0.1740000000000001</v>
      </c>
    </row>
    <row r="48" spans="1:29" x14ac:dyDescent="0.3">
      <c r="A48" t="s">
        <v>40</v>
      </c>
      <c r="B48" s="14">
        <v>0.79649999999999999</v>
      </c>
      <c r="C48" t="s">
        <v>42</v>
      </c>
    </row>
    <row r="50" spans="1:2" x14ac:dyDescent="0.3">
      <c r="A50" t="s">
        <v>45</v>
      </c>
      <c r="B50" s="17">
        <f>B46/B48</f>
        <v>231224567.03329539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Planet c</vt:lpstr>
      <vt:lpstr>Transits c</vt:lpstr>
      <vt:lpstr>Luminosity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2025-02-20T22:32:02Z</dcterms:modified>
</cp:coreProperties>
</file>