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77A87D91-955C-46FA-A636-8D6C171DEED7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mcmc" sheetId="44" r:id="rId1"/>
    <sheet name="Rebound" sheetId="41" r:id="rId2"/>
    <sheet name="Rebound2" sheetId="43" r:id="rId3"/>
    <sheet name="TESS Data Processing" sheetId="42" r:id="rId4"/>
    <sheet name="Planner" sheetId="19" r:id="rId5"/>
    <sheet name="96years" sheetId="20" r:id="rId6"/>
    <sheet name="Planet c" sheetId="5" r:id="rId7"/>
    <sheet name="prognose transits c" sheetId="8" r:id="rId8"/>
    <sheet name="Transits c" sheetId="9" r:id="rId9"/>
    <sheet name="fit transits d" sheetId="40" r:id="rId10"/>
    <sheet name="Transits" sheetId="7" r:id="rId11"/>
    <sheet name="28c" sheetId="11" r:id="rId12"/>
    <sheet name="31c" sheetId="12" r:id="rId13"/>
    <sheet name="34c" sheetId="15" r:id="rId14"/>
    <sheet name="37c" sheetId="16" r:id="rId15"/>
    <sheet name="61c" sheetId="28" r:id="rId16"/>
    <sheet name="64c" sheetId="14" r:id="rId17"/>
    <sheet name="67c" sheetId="13" r:id="rId18"/>
    <sheet name="89c" sheetId="26" r:id="rId19"/>
    <sheet name="88d" sheetId="21" r:id="rId20"/>
    <sheet name="89d" sheetId="25" r:id="rId21"/>
    <sheet name="all curves" sheetId="18" r:id="rId22"/>
    <sheet name="28c (2)" sheetId="29" r:id="rId23"/>
    <sheet name="31c (2)" sheetId="30" r:id="rId24"/>
    <sheet name="34c (2)" sheetId="31" r:id="rId25"/>
    <sheet name="37c (2)" sheetId="32" r:id="rId26"/>
    <sheet name="61c (2)" sheetId="33" r:id="rId27"/>
    <sheet name="64c (2)" sheetId="34" r:id="rId28"/>
    <sheet name="67c (2)" sheetId="35" r:id="rId29"/>
    <sheet name="89c (2)" sheetId="36" r:id="rId30"/>
    <sheet name="88d (2)" sheetId="37" r:id="rId31"/>
    <sheet name="89d (2)" sheetId="38" r:id="rId32"/>
    <sheet name="all curves (2)" sheetId="39" r:id="rId33"/>
  </sheets>
  <definedNames>
    <definedName name="_xlnm._FilterDatabase" localSheetId="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5" i="44" l="1"/>
  <c r="L34" i="44"/>
  <c r="L33" i="44"/>
  <c r="L32" i="44"/>
  <c r="L31" i="44"/>
  <c r="L30" i="44"/>
  <c r="L29" i="44"/>
  <c r="L28" i="44"/>
  <c r="H28" i="44"/>
  <c r="F28" i="44"/>
  <c r="F2" i="44"/>
  <c r="F14" i="44"/>
  <c r="F13" i="44"/>
  <c r="F12" i="44"/>
  <c r="F11" i="44"/>
  <c r="F10" i="44"/>
  <c r="F9" i="44"/>
  <c r="F8" i="44"/>
  <c r="F7" i="44"/>
  <c r="F6" i="44"/>
  <c r="F5" i="44"/>
  <c r="F4" i="44"/>
  <c r="F3" i="44"/>
  <c r="H17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91" i="7"/>
  <c r="E90" i="7"/>
  <c r="E86" i="7"/>
  <c r="E85" i="7"/>
  <c r="E84" i="7"/>
  <c r="E83" i="7"/>
  <c r="E82" i="7"/>
  <c r="E81" i="7"/>
  <c r="E80" i="7"/>
  <c r="E79" i="7"/>
  <c r="D91" i="7"/>
  <c r="D90" i="7"/>
  <c r="D86" i="7"/>
  <c r="D85" i="7"/>
  <c r="D84" i="7"/>
  <c r="D83" i="7"/>
  <c r="D82" i="7"/>
  <c r="D81" i="7"/>
  <c r="D80" i="7"/>
  <c r="D79" i="7"/>
  <c r="K23" i="7"/>
  <c r="K24" i="7" s="1"/>
  <c r="K26" i="7" s="1"/>
  <c r="K27" i="7" s="1"/>
  <c r="K28" i="7" s="1"/>
  <c r="M23" i="7"/>
  <c r="L23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23" i="7" l="1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Q24" i="7" l="1"/>
  <c r="Q26" i="7" l="1"/>
  <c r="Q28" i="7" l="1"/>
  <c r="Q27" i="7"/>
</calcChain>
</file>

<file path=xl/sharedStrings.xml><?xml version="1.0" encoding="utf-8"?>
<sst xmlns="http://schemas.openxmlformats.org/spreadsheetml/2006/main" count="1185" uniqueCount="266">
  <si>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</si>
  <si>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</si>
  <si>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</si>
  <si>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</si>
  <si>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</si>
  <si>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</si>
  <si>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</si>
  <si>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</si>
  <si>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</si>
  <si>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</si>
  <si>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</si>
  <si>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</si>
  <si>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</si>
  <si>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</si>
  <si>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</si>
  <si>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</si>
  <si>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</si>
  <si>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</si>
  <si>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</si>
  <si>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</si>
  <si>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</si>
  <si>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</si>
  <si>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</si>
  <si>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</si>
  <si>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</si>
  <si>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</si>
  <si>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</si>
  <si>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</si>
  <si>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</si>
  <si>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</si>
  <si>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</si>
  <si>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</si>
  <si>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</si>
  <si>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</si>
  <si>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</si>
  <si>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</si>
  <si>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</si>
  <si>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</si>
  <si>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</si>
  <si>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</si>
  <si>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</si>
  <si>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</si>
  <si>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</si>
  <si>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</si>
  <si>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</si>
  <si>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</si>
  <si>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</si>
  <si>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</si>
  <si>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</si>
  <si>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</si>
  <si>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</si>
  <si>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</si>
  <si>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</si>
  <si>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</si>
  <si>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</si>
  <si>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</si>
  <si>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</si>
  <si>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</si>
  <si>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</si>
  <si>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</si>
  <si>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</si>
  <si>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</si>
  <si>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</si>
  <si>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</si>
  <si>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</si>
  <si>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</si>
  <si>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</si>
  <si>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</si>
  <si>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</si>
  <si>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</si>
  <si>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</si>
  <si>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</si>
  <si>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</si>
  <si>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</si>
  <si>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</si>
  <si>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</si>
  <si>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</si>
  <si>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</si>
  <si>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</si>
  <si>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</si>
  <si>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</si>
  <si>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</si>
  <si>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</si>
  <si>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</si>
  <si>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</si>
  <si>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</si>
  <si>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</si>
  <si>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</si>
  <si>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</si>
  <si>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</si>
  <si>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</si>
  <si>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</si>
  <si>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</si>
  <si>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</si>
  <si>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</si>
  <si>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</si>
  <si>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</si>
  <si>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</si>
  <si>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</si>
  <si>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</si>
  <si>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</si>
  <si>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</si>
  <si>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</si>
  <si>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</si>
  <si>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</si>
  <si>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</si>
  <si>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</si>
  <si>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</si>
  <si>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</si>
  <si>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</si>
  <si>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</si>
  <si>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</si>
  <si>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</si>
  <si>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</si>
  <si>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</si>
  <si>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</si>
  <si>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</si>
  <si>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</si>
  <si>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</si>
  <si>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</si>
  <si>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</si>
  <si>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</si>
  <si>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</si>
  <si>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</si>
  <si>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</si>
  <si>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</si>
  <si>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</si>
  <si>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</si>
  <si>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</si>
  <si>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</si>
  <si>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</si>
  <si>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</si>
  <si>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</si>
  <si>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</si>
  <si>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</si>
  <si>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</si>
  <si>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</si>
  <si>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</si>
  <si>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</si>
  <si>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</si>
  <si>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</si>
  <si>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</si>
  <si>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</si>
  <si>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</si>
  <si>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</si>
  <si>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</si>
  <si>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</si>
  <si>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</si>
  <si>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</si>
  <si>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</si>
  <si>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</si>
  <si>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</si>
  <si>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</si>
  <si>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</si>
  <si>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</si>
  <si>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</si>
  <si>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</si>
  <si>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</si>
  <si>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</si>
  <si>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</si>
  <si>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</si>
  <si>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</si>
  <si>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</si>
  <si>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</si>
  <si>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</si>
  <si>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</si>
  <si>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</si>
  <si>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</si>
  <si>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</si>
  <si>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</si>
  <si>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</si>
  <si>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</si>
  <si>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</si>
  <si>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</si>
  <si>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</si>
  <si>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</si>
  <si>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</si>
  <si>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</si>
  <si>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</si>
  <si>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</si>
  <si>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</si>
  <si>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</si>
  <si>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</si>
  <si>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</si>
  <si>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</si>
  <si>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</si>
  <si>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</si>
  <si>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</si>
  <si>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</si>
  <si>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</si>
  <si>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</si>
  <si>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</si>
  <si>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</si>
  <si>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</si>
  <si>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</si>
  <si>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</si>
  <si>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</si>
  <si>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</si>
  <si>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</si>
  <si>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</si>
  <si>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</si>
  <si>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</si>
  <si>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</si>
  <si>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</si>
  <si>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</si>
  <si>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</si>
  <si>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</si>
  <si>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</si>
  <si>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</si>
  <si>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</si>
  <si>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</si>
  <si>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</si>
  <si>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</si>
  <si>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</si>
  <si>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</si>
  <si>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</si>
  <si>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</si>
  <si>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</si>
  <si>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</si>
  <si>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</si>
  <si>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</si>
  <si>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</si>
  <si>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</si>
  <si>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</si>
  <si>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</si>
  <si>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</si>
  <si>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</si>
  <si>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</si>
  <si>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</si>
  <si>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</si>
  <si>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</si>
  <si>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</si>
  <si>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</si>
  <si>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</si>
  <si>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</si>
  <si>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</si>
  <si>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</si>
  <si>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</si>
  <si>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</si>
  <si>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</si>
  <si>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</si>
  <si>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</si>
  <si>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</si>
  <si>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</si>
  <si>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</si>
  <si>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</si>
  <si>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</si>
  <si>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</si>
  <si>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</si>
  <si>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</si>
  <si>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</si>
  <si>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</si>
  <si>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</si>
  <si>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</si>
  <si>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</si>
  <si>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</si>
  <si>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</si>
  <si>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</si>
  <si>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2460801,648</t>
  </si>
  <si>
    <t>miss</t>
  </si>
  <si>
    <t>Planet b</t>
  </si>
  <si>
    <t>sigma</t>
  </si>
  <si>
    <t>sigma/P</t>
  </si>
  <si>
    <t>sigma * 7 Jahre</t>
  </si>
  <si>
    <t>delta</t>
  </si>
  <si>
    <t>mit etwas anderen Parametern fuer c und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</si>
</sst>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000000000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</fills>
  <borders count="2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8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2" borderId="0" xfId="0" applyFill="1"/>
    <xf numFmtId="0" fontId="0" fillId="22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8" borderId="0" xfId="0" applyNumberFormat="1" applyFill="1"/>
    <xf numFmtId="1" fontId="0" fillId="17" borderId="0" xfId="0" applyNumberFormat="1" applyFill="1"/>
    <xf numFmtId="2" fontId="0" fillId="17" borderId="0" xfId="0" applyNumberFormat="1" applyFill="1"/>
    <xf numFmtId="177" fontId="0" fillId="17" borderId="0" xfId="0" applyNumberFormat="1" applyFill="1"/>
    <xf numFmtId="177" fontId="0" fillId="17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7" borderId="0" xfId="0" applyNumberFormat="1" applyFont="1" applyFill="1"/>
    <xf numFmtId="2" fontId="1" fillId="17" borderId="0" xfId="0" applyNumberFormat="1" applyFont="1" applyFill="1"/>
    <xf numFmtId="177" fontId="1" fillId="17" borderId="0" xfId="0" applyNumberFormat="1" applyFont="1" applyFill="1"/>
    <xf numFmtId="177" fontId="1" fillId="17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8" borderId="4" xfId="0" applyNumberFormat="1" applyFill="1" applyBorder="1"/>
    <xf numFmtId="1" fontId="0" fillId="7" borderId="4" xfId="0" applyNumberFormat="1" applyFill="1" applyBorder="1"/>
    <xf numFmtId="2" fontId="0" fillId="17" borderId="4" xfId="0" applyNumberFormat="1" applyFill="1" applyBorder="1"/>
    <xf numFmtId="177" fontId="0" fillId="17" borderId="4" xfId="0" applyNumberFormat="1" applyFill="1" applyBorder="1"/>
    <xf numFmtId="177" fontId="0" fillId="17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1" fontId="31" fillId="0" borderId="0" xfId="0" applyNumberFormat="1" applyFont="1"/>
    <xf numFmtId="0" fontId="31" fillId="0" borderId="0" xfId="0" applyFont="1"/>
    <xf numFmtId="170" fontId="31" fillId="16" borderId="0" xfId="0" applyNumberFormat="1" applyFont="1" applyFill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2" fontId="4" fillId="24" borderId="0" xfId="0" applyNumberFormat="1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10" borderId="8" xfId="0" applyNumberFormat="1" applyFill="1" applyBorder="1"/>
    <xf numFmtId="2" fontId="0" fillId="25" borderId="0" xfId="0" applyNumberFormat="1" applyFill="1"/>
    <xf numFmtId="2" fontId="0" fillId="25" borderId="8" xfId="0" applyNumberFormat="1" applyFill="1" applyBorder="1"/>
    <xf numFmtId="0" fontId="0" fillId="25" borderId="0" xfId="0" applyFill="1" applyAlignment="1">
      <alignment horizontal="center"/>
    </xf>
    <xf numFmtId="0" fontId="5" fillId="20" borderId="8" xfId="0" applyFont="1" applyFill="1" applyBorder="1" applyAlignment="1">
      <alignment horizontal="center"/>
    </xf>
    <xf numFmtId="0" fontId="0" fillId="0" borderId="0" xfId="0" applyAlignment="1">
      <alignment wrapText="1"/>
    </xf>
    <xf numFmtId="180" fontId="0" fillId="0" borderId="0" xfId="0" applyNumberFormat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4.png"/><Relationship Id="rId1" Type="http://schemas.openxmlformats.org/officeDocument/2006/relationships/chart" Target="../charts/chart4.xml"/><Relationship Id="rId5" Type="http://schemas.openxmlformats.org/officeDocument/2006/relationships/image" Target="../media/image25.png"/><Relationship Id="rId4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238125</xdr:colOff>
      <xdr:row>1</xdr:row>
      <xdr:rowOff>123825</xdr:rowOff>
    </xdr:from>
    <xdr:to>
      <xdr:col>21</xdr:col>
      <xdr:colOff>29397</xdr:colOff>
      <xdr:row>34</xdr:row>
      <xdr:rowOff>67546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6F53F85-8ED0-7125-125E-0A506B2C6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625" y="323850"/>
          <a:ext cx="5887272" cy="62397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489962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18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280360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M37"/>
  <sheetViews>
    <sheetView tabSelected="1" workbookViewId="0">
      <selection activeCell="K17" sqref="K17"/>
    </sheetView>
  </sheetViews>
  <sheetFormatPr baseColWidth="10" defaultRowHeight="15"/>
  <cols>
    <col min="6" max="6" width="12" bestFit="1" customWidth="1"/>
    <col min="12" max="12" width="19.42578125" bestFit="1" customWidth="1"/>
  </cols>
  <sheetData>
    <row r="1" spans="1:8" s="269" customFormat="1" ht="15.75" thickBot="1">
      <c r="A1" s="270" t="s">
        <v>127</v>
      </c>
      <c r="B1" s="270" t="s">
        <v>24</v>
      </c>
      <c r="C1" s="270" t="s">
        <v>43</v>
      </c>
      <c r="D1" s="270" t="s">
        <v>29</v>
      </c>
      <c r="E1" s="270" t="s">
        <v>242</v>
      </c>
      <c r="F1" s="277" t="s">
        <v>242</v>
      </c>
      <c r="G1" s="270" t="s">
        <v>243</v>
      </c>
      <c r="H1" s="277" t="s">
        <v>243</v>
      </c>
    </row>
    <row r="2" spans="1:8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72">
        <f>D2-E2</f>
        <v>0.49576152954250574</v>
      </c>
      <c r="G2" s="1" t="s">
        <v>0</v>
      </c>
      <c r="H2" s="1" t="s">
        <v>259</v>
      </c>
    </row>
    <row r="3" spans="1:8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72">
        <f>D3-E3</f>
        <v>0.25393407000228763</v>
      </c>
      <c r="G3" t="s">
        <v>247</v>
      </c>
      <c r="H3" s="274">
        <f t="shared" ref="H3:H17" si="0">G3-D3</f>
        <v>-1.4920000000856817</v>
      </c>
    </row>
    <row r="4" spans="1:8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72">
        <f t="shared" ref="F4:F14" si="1">D4-E4</f>
        <v>-0.2604475999251008</v>
      </c>
      <c r="G4" t="s">
        <v>248</v>
      </c>
      <c r="H4" s="272">
        <f t="shared" si="0"/>
        <v>-0.7421999997459352</v>
      </c>
    </row>
    <row r="5" spans="1:8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74">
        <f t="shared" si="1"/>
        <v>-0.820448889862746</v>
      </c>
      <c r="G5" t="s">
        <v>249</v>
      </c>
      <c r="H5" s="271">
        <f t="shared" si="0"/>
        <v>-8.7999999523162842E-3</v>
      </c>
    </row>
    <row r="6" spans="1:8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72">
        <f t="shared" si="1"/>
        <v>-0.10387307964265347</v>
      </c>
      <c r="G6" t="s">
        <v>250</v>
      </c>
      <c r="H6" s="271">
        <f t="shared" si="0"/>
        <v>3.0000000260770321E-3</v>
      </c>
    </row>
    <row r="7" spans="1:8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71">
        <f t="shared" si="1"/>
        <v>3.6203698255121708E-3</v>
      </c>
      <c r="G7" t="s">
        <v>251</v>
      </c>
      <c r="H7" s="271">
        <f t="shared" si="0"/>
        <v>7.8000002540647984E-3</v>
      </c>
    </row>
    <row r="8" spans="1:8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72">
        <f t="shared" si="1"/>
        <v>7.8995450399816036E-2</v>
      </c>
      <c r="G8" t="s">
        <v>252</v>
      </c>
      <c r="H8" s="271">
        <f t="shared" si="0"/>
        <v>-3.4000002779066563E-3</v>
      </c>
    </row>
    <row r="9" spans="1:8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72">
        <f t="shared" si="1"/>
        <v>0.17890055989846587</v>
      </c>
      <c r="G9" t="s">
        <v>253</v>
      </c>
      <c r="H9" s="271">
        <f t="shared" si="0"/>
        <v>-3.5000001080334187E-3</v>
      </c>
    </row>
    <row r="10" spans="1:8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74">
        <f t="shared" si="1"/>
        <v>4.4367684801109135</v>
      </c>
      <c r="G10" t="s">
        <v>254</v>
      </c>
      <c r="H10" s="272">
        <f t="shared" si="0"/>
        <v>0.15469999983906746</v>
      </c>
    </row>
    <row r="11" spans="1:8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74">
        <f t="shared" si="1"/>
        <v>4.2400251901708543</v>
      </c>
      <c r="G11" t="s">
        <v>255</v>
      </c>
      <c r="H11" s="271">
        <f t="shared" si="0"/>
        <v>-3.8999998942017555E-3</v>
      </c>
    </row>
    <row r="12" spans="1:8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74">
        <f t="shared" si="1"/>
        <v>3.7067049103789032</v>
      </c>
      <c r="G12" t="s">
        <v>256</v>
      </c>
      <c r="H12" s="271">
        <f t="shared" si="0"/>
        <v>1.2199999764561653E-2</v>
      </c>
    </row>
    <row r="13" spans="1:8">
      <c r="A13" s="8" t="s">
        <v>20</v>
      </c>
      <c r="B13" s="17">
        <v>89</v>
      </c>
      <c r="C13" s="17" t="s">
        <v>110</v>
      </c>
      <c r="D13" s="12">
        <v>2460718.6125820568</v>
      </c>
      <c r="E13">
        <v>2460713.49076935</v>
      </c>
      <c r="F13" s="274">
        <f t="shared" si="1"/>
        <v>5.1218127068132162</v>
      </c>
      <c r="G13" t="s">
        <v>257</v>
      </c>
      <c r="H13" s="271">
        <f t="shared" si="0"/>
        <v>4.4179433025419712E-3</v>
      </c>
    </row>
    <row r="14" spans="1:8" s="269" customFormat="1" ht="15.75" thickBot="1">
      <c r="A14" s="97" t="s">
        <v>20</v>
      </c>
      <c r="B14" s="98"/>
      <c r="C14" s="98" t="s">
        <v>128</v>
      </c>
      <c r="D14" s="99">
        <v>2460801.1125820568</v>
      </c>
      <c r="E14" s="269">
        <v>2460795.8240436199</v>
      </c>
      <c r="F14" s="275">
        <f t="shared" si="1"/>
        <v>5.288538436871022</v>
      </c>
      <c r="G14" s="269" t="s">
        <v>258</v>
      </c>
      <c r="H14" s="273">
        <f t="shared" si="0"/>
        <v>0.53541794326156378</v>
      </c>
    </row>
    <row r="15" spans="1:8">
      <c r="A15" s="8" t="s">
        <v>21</v>
      </c>
      <c r="B15" s="17">
        <v>88</v>
      </c>
      <c r="C15" s="17" t="s">
        <v>36</v>
      </c>
      <c r="D15" s="7">
        <v>2460695.5345518598</v>
      </c>
      <c r="E15" s="1" t="s">
        <v>0</v>
      </c>
      <c r="F15" s="276" t="s">
        <v>259</v>
      </c>
      <c r="G15" t="s">
        <v>244</v>
      </c>
      <c r="H15" s="274">
        <f t="shared" si="0"/>
        <v>-14.898551859892905</v>
      </c>
    </row>
    <row r="16" spans="1:8">
      <c r="A16" s="8" t="s">
        <v>21</v>
      </c>
      <c r="B16" s="17">
        <v>89</v>
      </c>
      <c r="C16" s="17" t="s">
        <v>37</v>
      </c>
      <c r="D16" s="7">
        <v>2460736.6349054021</v>
      </c>
      <c r="E16" s="1" t="s">
        <v>0</v>
      </c>
      <c r="F16" s="276" t="s">
        <v>259</v>
      </c>
      <c r="G16" t="s">
        <v>245</v>
      </c>
      <c r="H16" s="274">
        <f t="shared" si="0"/>
        <v>-15.291905402205884</v>
      </c>
    </row>
    <row r="17" spans="1:12">
      <c r="A17" s="8" t="s">
        <v>21</v>
      </c>
      <c r="B17" s="17">
        <v>94</v>
      </c>
      <c r="C17" s="17" t="s">
        <v>71</v>
      </c>
      <c r="D17" s="7">
        <v>2460859.2275</v>
      </c>
      <c r="E17" s="1" t="s">
        <v>0</v>
      </c>
      <c r="F17" s="276" t="s">
        <v>259</v>
      </c>
      <c r="G17" t="s">
        <v>246</v>
      </c>
      <c r="H17" s="274">
        <f t="shared" si="0"/>
        <v>-17.38150000013411</v>
      </c>
    </row>
    <row r="25" spans="1:12">
      <c r="C25" t="s">
        <v>36</v>
      </c>
      <c r="D25">
        <v>2459038.4580000001</v>
      </c>
    </row>
    <row r="27" spans="1:12">
      <c r="D27" t="s">
        <v>31</v>
      </c>
      <c r="E27" t="s">
        <v>261</v>
      </c>
      <c r="F27" t="s">
        <v>262</v>
      </c>
      <c r="H27" t="s">
        <v>263</v>
      </c>
      <c r="J27" t="s">
        <v>139</v>
      </c>
      <c r="K27" t="s">
        <v>72</v>
      </c>
      <c r="L27" t="s">
        <v>264</v>
      </c>
    </row>
    <row r="28" spans="1:12">
      <c r="C28" t="s">
        <v>260</v>
      </c>
      <c r="D28" s="278">
        <v>2.4261400000000002</v>
      </c>
      <c r="E28">
        <v>1.3999999999999999E-4</v>
      </c>
      <c r="F28">
        <f>E28/D28</f>
        <v>5.770483154310962E-5</v>
      </c>
      <c r="H28">
        <f>7*365*F28</f>
        <v>0.14743584459264508</v>
      </c>
      <c r="J28">
        <v>0</v>
      </c>
      <c r="K28">
        <v>2459038.0837577302</v>
      </c>
      <c r="L28" s="279">
        <f>K28-$D$25</f>
        <v>-0.37424226989969611</v>
      </c>
    </row>
    <row r="29" spans="1:12">
      <c r="J29">
        <v>1</v>
      </c>
      <c r="K29">
        <v>2459038.0770952599</v>
      </c>
      <c r="L29" s="279">
        <f t="shared" ref="L29:L35" si="2">K29-$D$25</f>
        <v>-0.38090474018827081</v>
      </c>
    </row>
    <row r="30" spans="1:12">
      <c r="J30">
        <v>303.82830000000001</v>
      </c>
      <c r="K30">
        <v>2459038.4543197202</v>
      </c>
      <c r="L30" s="279">
        <f t="shared" si="2"/>
        <v>-3.6802799440920353E-3</v>
      </c>
    </row>
    <row r="31" spans="1:12">
      <c r="J31">
        <v>303.27589999999998</v>
      </c>
      <c r="K31">
        <v>2459038.4579737098</v>
      </c>
      <c r="L31" s="279">
        <f t="shared" si="2"/>
        <v>-2.6290304958820343E-5</v>
      </c>
    </row>
    <row r="32" spans="1:12">
      <c r="J32">
        <v>303.27190000000002</v>
      </c>
      <c r="K32">
        <v>2459038.4580001999</v>
      </c>
      <c r="L32" s="279">
        <f t="shared" si="2"/>
        <v>1.9976869225502014E-7</v>
      </c>
    </row>
    <row r="33" spans="10:13">
      <c r="J33">
        <v>303.27190000000002</v>
      </c>
      <c r="K33">
        <v>2459038.45800011</v>
      </c>
      <c r="L33" s="279">
        <f t="shared" si="2"/>
        <v>1.0989606380462646E-7</v>
      </c>
      <c r="M33" t="s">
        <v>265</v>
      </c>
    </row>
    <row r="34" spans="10:13">
      <c r="L34" s="279">
        <f t="shared" si="2"/>
        <v>-2459038.4580000001</v>
      </c>
    </row>
    <row r="35" spans="10:13">
      <c r="L35" s="279">
        <f t="shared" si="2"/>
        <v>-2459038.4580000001</v>
      </c>
    </row>
    <row r="36" spans="10:13">
      <c r="L36" s="279"/>
    </row>
    <row r="37" spans="10:13">
      <c r="L37" s="279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3">
        <v>1800</v>
      </c>
    </row>
    <row r="2" spans="1:11">
      <c r="B2" s="3" t="s">
        <v>186</v>
      </c>
      <c r="C2" s="186">
        <v>100000</v>
      </c>
    </row>
    <row r="3" spans="1:11">
      <c r="B3" s="3" t="s">
        <v>182</v>
      </c>
      <c r="C3" s="213">
        <v>2458400.0109999999</v>
      </c>
    </row>
    <row r="4" spans="1:11">
      <c r="B4" s="3" t="s">
        <v>184</v>
      </c>
      <c r="C4" s="194">
        <v>2460472.3902825499</v>
      </c>
    </row>
    <row r="5" spans="1:11">
      <c r="B5" s="3" t="s">
        <v>185</v>
      </c>
      <c r="C5" s="194">
        <f>(C4-C3)/C1*(60*60*24)</f>
        <v>99474.205562397838</v>
      </c>
      <c r="J5" s="204"/>
    </row>
    <row r="6" spans="1:11">
      <c r="B6" s="3" t="s">
        <v>187</v>
      </c>
      <c r="C6" s="194">
        <f>C1*C2/(60*60*24)</f>
        <v>2083.3333333333335</v>
      </c>
    </row>
    <row r="7" spans="1:11">
      <c r="B7" s="3" t="s">
        <v>198</v>
      </c>
      <c r="C7" s="183">
        <v>0.25</v>
      </c>
    </row>
    <row r="8" spans="1:11">
      <c r="B8" s="3" t="s">
        <v>204</v>
      </c>
      <c r="C8" s="193">
        <f>C1*ROUNDDOWN(C5,0)</f>
        <v>179053200</v>
      </c>
    </row>
    <row r="9" spans="1:11">
      <c r="B9" s="3" t="s">
        <v>216</v>
      </c>
      <c r="C9" s="120">
        <f>C3+C8/(60*60*24)</f>
        <v>2460472.3859999999</v>
      </c>
      <c r="E9" t="s">
        <v>153</v>
      </c>
    </row>
    <row r="11" spans="1:11">
      <c r="A11" s="3" t="s">
        <v>218</v>
      </c>
      <c r="B11" s="182" t="s">
        <v>217</v>
      </c>
      <c r="C11" s="182" t="s">
        <v>181</v>
      </c>
      <c r="D11" s="182" t="s">
        <v>186</v>
      </c>
      <c r="E11" s="182" t="s">
        <v>203</v>
      </c>
      <c r="F11" s="182" t="s">
        <v>189</v>
      </c>
      <c r="G11" s="182" t="s">
        <v>190</v>
      </c>
      <c r="H11" s="182" t="s">
        <v>195</v>
      </c>
      <c r="I11" s="182" t="s">
        <v>199</v>
      </c>
      <c r="J11" s="182" t="s">
        <v>200</v>
      </c>
    </row>
    <row r="12" spans="1:11">
      <c r="A12" s="184"/>
      <c r="B12" t="s">
        <v>188</v>
      </c>
      <c r="C12" s="192">
        <v>1800</v>
      </c>
      <c r="D12" s="189">
        <v>100000</v>
      </c>
      <c r="E12" s="188">
        <v>99474</v>
      </c>
      <c r="F12">
        <f>SUBSTITUTE(RIGHT(K12,8),".",",")*1</f>
        <v>0.44228800000000001</v>
      </c>
      <c r="G12">
        <v>2.0499999999999998</v>
      </c>
      <c r="I12" s="3"/>
      <c r="J12" s="186">
        <v>6E-10</v>
      </c>
      <c r="K12" s="206" t="s">
        <v>183</v>
      </c>
    </row>
    <row r="13" spans="1:11">
      <c r="A13">
        <v>0.01</v>
      </c>
      <c r="B13" t="s">
        <v>188</v>
      </c>
      <c r="C13" s="193">
        <f t="shared" ref="C13:C19" si="0">C$12*$A13</f>
        <v>18</v>
      </c>
      <c r="D13" s="186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7">
        <f>F13/F$12-1</f>
        <v>0</v>
      </c>
      <c r="I13" s="208">
        <f>$C$7*H13*60*60*24</f>
        <v>0</v>
      </c>
      <c r="J13" s="186"/>
      <c r="K13" s="206" t="s">
        <v>183</v>
      </c>
    </row>
    <row r="14" spans="1:11">
      <c r="A14">
        <v>2</v>
      </c>
      <c r="B14" t="s">
        <v>188</v>
      </c>
      <c r="C14" s="193">
        <f t="shared" si="0"/>
        <v>3600</v>
      </c>
      <c r="D14" s="186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7">
        <f>F14/F$12-1</f>
        <v>2.2609702274856147E-6</v>
      </c>
      <c r="I14" s="208">
        <f>$C$7*H14*60*60*24</f>
        <v>4.8836956913689278E-2</v>
      </c>
      <c r="J14" s="186"/>
      <c r="K14" s="206" t="s">
        <v>191</v>
      </c>
    </row>
    <row r="15" spans="1:11">
      <c r="A15">
        <f>2*3</f>
        <v>6</v>
      </c>
      <c r="B15" t="s">
        <v>188</v>
      </c>
      <c r="C15" s="193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7">
        <f>F15/F$12-1</f>
        <v>2.9392612957979125E-5</v>
      </c>
      <c r="I15" s="208">
        <f>$C$7*H15*60*60*24</f>
        <v>0.6348804398923491</v>
      </c>
      <c r="J15" s="186">
        <v>3.2999999999999998E-8</v>
      </c>
      <c r="K15" s="206" t="s">
        <v>192</v>
      </c>
    </row>
    <row r="16" spans="1:11">
      <c r="A16">
        <v>59</v>
      </c>
      <c r="B16" t="s">
        <v>188</v>
      </c>
      <c r="C16" s="193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7">
        <f>F16/F$12-1</f>
        <v>4.612379264189892E-3</v>
      </c>
      <c r="I16" s="208">
        <f>$C$7*H16*60*60*24</f>
        <v>99.627392106501674</v>
      </c>
      <c r="J16" s="186">
        <v>3.1099999999999997E-5</v>
      </c>
      <c r="K16" s="206" t="s">
        <v>193</v>
      </c>
    </row>
    <row r="17" spans="1:17">
      <c r="A17">
        <v>281</v>
      </c>
      <c r="B17" t="s">
        <v>188</v>
      </c>
      <c r="C17" s="193">
        <f t="shared" si="0"/>
        <v>505800</v>
      </c>
      <c r="D17" s="2">
        <f t="shared" si="1"/>
        <v>355.87188612099646</v>
      </c>
      <c r="E17">
        <f t="shared" si="1"/>
        <v>354</v>
      </c>
      <c r="F17" s="190" t="s">
        <v>0</v>
      </c>
      <c r="G17" s="190" t="s">
        <v>0</v>
      </c>
      <c r="H17" s="190" t="s">
        <v>0</v>
      </c>
      <c r="I17" s="3"/>
      <c r="J17" s="186"/>
      <c r="K17" s="206" t="s">
        <v>196</v>
      </c>
    </row>
    <row r="18" spans="1:17">
      <c r="A18">
        <v>1</v>
      </c>
      <c r="B18" t="s">
        <v>188</v>
      </c>
      <c r="C18" s="193">
        <f t="shared" si="0"/>
        <v>1800</v>
      </c>
      <c r="D18" s="186">
        <f t="shared" si="1"/>
        <v>100000</v>
      </c>
      <c r="E18">
        <f t="shared" si="1"/>
        <v>99474</v>
      </c>
      <c r="F18" s="190" t="s">
        <v>197</v>
      </c>
      <c r="G18" s="190" t="s">
        <v>0</v>
      </c>
      <c r="H18" s="190" t="s">
        <v>0</v>
      </c>
      <c r="I18" s="3"/>
      <c r="J18" s="186"/>
      <c r="K18" s="206" t="s">
        <v>194</v>
      </c>
      <c r="M18" s="185"/>
      <c r="N18" s="185"/>
      <c r="O18" s="185"/>
      <c r="P18" s="185"/>
      <c r="Q18" s="185"/>
    </row>
    <row r="19" spans="1:17">
      <c r="A19">
        <v>59</v>
      </c>
      <c r="B19" t="s">
        <v>188</v>
      </c>
      <c r="C19" s="193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7">
        <f t="shared" ref="H19:H36" si="2">F19/F$12-1</f>
        <v>4.6349889664651922E-3</v>
      </c>
      <c r="I19" s="208">
        <f t="shared" ref="I19:I36" si="3">$C$7*H19*60*60*24</f>
        <v>100.11576167564814</v>
      </c>
      <c r="J19" s="186"/>
      <c r="K19" s="206" t="s">
        <v>201</v>
      </c>
    </row>
    <row r="20" spans="1:17">
      <c r="A20" s="185">
        <v>59</v>
      </c>
      <c r="B20" s="185" t="s">
        <v>202</v>
      </c>
      <c r="C20" s="205" t="s">
        <v>219</v>
      </c>
      <c r="D20" s="195">
        <f t="shared" si="1"/>
        <v>1694.9152542372881</v>
      </c>
      <c r="E20" s="185">
        <f t="shared" si="1"/>
        <v>1686</v>
      </c>
      <c r="F20" s="185">
        <f>SUBSTITUTE(RIGHT(K20,8),".",",")*1</f>
        <v>0.44228800000000001</v>
      </c>
      <c r="G20" s="185">
        <v>0.28999999999999998</v>
      </c>
      <c r="H20" s="196">
        <f t="shared" si="2"/>
        <v>0</v>
      </c>
      <c r="I20" s="209">
        <f t="shared" si="3"/>
        <v>0</v>
      </c>
      <c r="J20" s="185">
        <v>0</v>
      </c>
      <c r="K20" s="207" t="s">
        <v>183</v>
      </c>
    </row>
    <row r="21" spans="1:17">
      <c r="A21" s="197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7">
        <f t="shared" si="2"/>
        <v>0</v>
      </c>
      <c r="I21" s="208">
        <f t="shared" si="3"/>
        <v>0</v>
      </c>
      <c r="J21" s="186">
        <v>9.9999999999999998E-17</v>
      </c>
      <c r="K21" s="206" t="s">
        <v>183</v>
      </c>
    </row>
    <row r="22" spans="1:17">
      <c r="A22" s="197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7">
        <f t="shared" si="2"/>
        <v>0</v>
      </c>
      <c r="I22" s="208">
        <f t="shared" si="3"/>
        <v>0</v>
      </c>
      <c r="J22" s="186">
        <v>6E-10</v>
      </c>
      <c r="K22" s="206" t="s">
        <v>183</v>
      </c>
    </row>
    <row r="23" spans="1:17">
      <c r="A23" s="197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20">
        <v>0.10100000000000001</v>
      </c>
      <c r="H23" s="187">
        <f t="shared" si="2"/>
        <v>-9.0438809101645035E-6</v>
      </c>
      <c r="I23" s="208">
        <f t="shared" si="3"/>
        <v>-0.19534782765955327</v>
      </c>
      <c r="J23" s="186">
        <v>9.9999999999999995E-8</v>
      </c>
      <c r="K23" s="206" t="s">
        <v>206</v>
      </c>
    </row>
    <row r="24" spans="1:17">
      <c r="A24" s="197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7">
        <f t="shared" si="2"/>
        <v>-3.1653583185686784E-5</v>
      </c>
      <c r="I24" s="208">
        <f t="shared" si="3"/>
        <v>-0.68371739681083454</v>
      </c>
      <c r="J24" s="186">
        <v>3.9999999999999998E-7</v>
      </c>
      <c r="K24" s="206" t="s">
        <v>213</v>
      </c>
    </row>
    <row r="25" spans="1:17">
      <c r="A25" s="201" t="s">
        <v>205</v>
      </c>
      <c r="B25" s="191" t="s">
        <v>188</v>
      </c>
      <c r="C25" s="191">
        <v>50000</v>
      </c>
      <c r="D25" s="191">
        <v>4281</v>
      </c>
      <c r="E25" s="191">
        <v>3780</v>
      </c>
      <c r="F25" s="191">
        <f t="shared" si="5"/>
        <v>0.44220300000000001</v>
      </c>
      <c r="G25" s="191">
        <v>9.9000000000000005E-2</v>
      </c>
      <c r="H25" s="202">
        <f t="shared" si="2"/>
        <v>-1.9218246934127325E-4</v>
      </c>
      <c r="I25" s="210">
        <f t="shared" si="3"/>
        <v>-4.1511413377715023</v>
      </c>
      <c r="J25" s="203">
        <v>1.9999999999999999E-6</v>
      </c>
      <c r="K25" s="206" t="s">
        <v>212</v>
      </c>
    </row>
    <row r="26" spans="1:17">
      <c r="A26" s="197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7">
        <f t="shared" si="2"/>
        <v>-3.5497232572445636E-4</v>
      </c>
      <c r="I26" s="208">
        <f t="shared" si="3"/>
        <v>-7.6674022356482574</v>
      </c>
      <c r="J26" s="186">
        <v>3.9999999999999998E-6</v>
      </c>
      <c r="K26" s="206" t="s">
        <v>214</v>
      </c>
      <c r="M26" s="185"/>
      <c r="N26" s="185"/>
      <c r="O26" s="185"/>
      <c r="P26" s="185"/>
      <c r="Q26" s="185"/>
    </row>
    <row r="27" spans="1:17">
      <c r="A27" s="197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7">
        <f t="shared" si="2"/>
        <v>-6.7829106826322594E-4</v>
      </c>
      <c r="I27" s="208">
        <f t="shared" si="3"/>
        <v>-14.65108707448568</v>
      </c>
      <c r="J27" s="186">
        <v>5.0000000000000004E-6</v>
      </c>
      <c r="K27" s="206" t="s">
        <v>215</v>
      </c>
    </row>
    <row r="28" spans="1:17">
      <c r="A28" s="198" t="s">
        <v>205</v>
      </c>
      <c r="B28" s="185" t="s">
        <v>188</v>
      </c>
      <c r="C28" s="185">
        <v>106200</v>
      </c>
      <c r="D28" s="185">
        <v>4281</v>
      </c>
      <c r="E28" s="185">
        <v>3780</v>
      </c>
      <c r="F28" s="185">
        <f t="shared" si="4"/>
        <v>0.44170599999999999</v>
      </c>
      <c r="G28" s="199">
        <v>0.09</v>
      </c>
      <c r="H28" s="196">
        <f t="shared" si="2"/>
        <v>-1.3158846724307116E-3</v>
      </c>
      <c r="I28" s="209">
        <f t="shared" si="3"/>
        <v>-28.423108924503371</v>
      </c>
      <c r="J28" s="200">
        <v>1.9999999999999999E-6</v>
      </c>
      <c r="K28" s="207" t="s">
        <v>207</v>
      </c>
    </row>
    <row r="29" spans="1:17">
      <c r="A29" s="197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7">
        <f t="shared" si="2"/>
        <v>-9.0438809101645035E-6</v>
      </c>
      <c r="I29" s="208">
        <f t="shared" si="3"/>
        <v>-0.19534782765955327</v>
      </c>
      <c r="J29" s="186">
        <v>9.9999999999999995E-8</v>
      </c>
      <c r="K29" s="206" t="s">
        <v>206</v>
      </c>
    </row>
    <row r="30" spans="1:17">
      <c r="A30" s="197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7">
        <f t="shared" si="2"/>
        <v>2.9392612957979125E-5</v>
      </c>
      <c r="I30" s="208">
        <f t="shared" si="3"/>
        <v>0.6348804398923491</v>
      </c>
      <c r="J30" s="186">
        <v>1E-8</v>
      </c>
      <c r="K30" s="206" t="s">
        <v>192</v>
      </c>
    </row>
    <row r="31" spans="1:17">
      <c r="A31" s="197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7">
        <f t="shared" si="2"/>
        <v>2.1682704482146598E-3</v>
      </c>
      <c r="I31" s="208">
        <f t="shared" si="3"/>
        <v>46.834641681436651</v>
      </c>
      <c r="J31" s="186">
        <v>9.9999999999999995E-7</v>
      </c>
      <c r="K31" s="206" t="s">
        <v>210</v>
      </c>
    </row>
    <row r="32" spans="1:17">
      <c r="A32" s="198" t="s">
        <v>205</v>
      </c>
      <c r="B32" s="185" t="s">
        <v>209</v>
      </c>
      <c r="C32" s="185">
        <v>50000</v>
      </c>
      <c r="D32" s="185">
        <v>4281</v>
      </c>
      <c r="E32" s="185">
        <v>3780</v>
      </c>
      <c r="F32" s="185">
        <f t="shared" si="4"/>
        <v>0.44259500000000002</v>
      </c>
      <c r="G32" s="185">
        <v>0.155</v>
      </c>
      <c r="H32" s="196">
        <f t="shared" si="2"/>
        <v>6.9411785985606933E-4</v>
      </c>
      <c r="I32" s="209">
        <f t="shared" si="3"/>
        <v>14.992945772891098</v>
      </c>
      <c r="J32" s="200"/>
      <c r="K32" s="207" t="s">
        <v>211</v>
      </c>
    </row>
    <row r="33" spans="1:10">
      <c r="A33" s="197" t="s">
        <v>205</v>
      </c>
      <c r="B33" t="s">
        <v>188</v>
      </c>
      <c r="C33">
        <v>10000</v>
      </c>
      <c r="D33">
        <v>1171</v>
      </c>
      <c r="E33">
        <v>729</v>
      </c>
      <c r="F33" s="211">
        <v>0.44230999999999998</v>
      </c>
      <c r="G33">
        <v>3.5999999999999997E-2</v>
      </c>
      <c r="H33" s="187">
        <f t="shared" si="2"/>
        <v>4.9741345005793747E-5</v>
      </c>
      <c r="I33" s="208">
        <f t="shared" si="3"/>
        <v>1.0744130521251449</v>
      </c>
      <c r="J33" s="186"/>
    </row>
    <row r="34" spans="1:10">
      <c r="A34" s="201" t="s">
        <v>205</v>
      </c>
      <c r="B34" s="191" t="s">
        <v>188</v>
      </c>
      <c r="C34" s="191">
        <v>20000</v>
      </c>
      <c r="D34" s="191">
        <v>1171</v>
      </c>
      <c r="E34" s="191">
        <v>729</v>
      </c>
      <c r="F34" s="212">
        <v>0.44237900000000002</v>
      </c>
      <c r="G34" s="191">
        <v>3.1E-2</v>
      </c>
      <c r="H34" s="202">
        <f t="shared" si="2"/>
        <v>2.0574829070652001E-4</v>
      </c>
      <c r="I34" s="210">
        <f t="shared" si="3"/>
        <v>4.4441630792608322</v>
      </c>
      <c r="J34" s="191"/>
    </row>
    <row r="35" spans="1:10">
      <c r="A35" s="197" t="s">
        <v>205</v>
      </c>
      <c r="B35" t="s">
        <v>188</v>
      </c>
      <c r="C35">
        <v>30000</v>
      </c>
      <c r="D35">
        <v>1171</v>
      </c>
      <c r="E35">
        <v>729</v>
      </c>
      <c r="F35" s="211">
        <v>0.44250699999999998</v>
      </c>
      <c r="G35" s="120">
        <v>0.03</v>
      </c>
      <c r="H35" s="187">
        <f t="shared" si="2"/>
        <v>4.9515247983200616E-4</v>
      </c>
      <c r="I35" s="208">
        <f t="shared" si="3"/>
        <v>10.695293564371333</v>
      </c>
    </row>
    <row r="36" spans="1:10">
      <c r="A36" s="197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7">
        <f t="shared" si="2"/>
        <v>1.6233766233766378E-3</v>
      </c>
      <c r="I36" s="208">
        <f t="shared" si="3"/>
        <v>35.064935064935376</v>
      </c>
      <c r="J36" s="186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4" t="s">
        <v>227</v>
      </c>
      <c r="E3" t="s">
        <v>228</v>
      </c>
    </row>
    <row r="5" spans="1:13" s="182" customFormat="1">
      <c r="A5" s="216" t="s">
        <v>88</v>
      </c>
      <c r="B5" s="218" t="s">
        <v>231</v>
      </c>
      <c r="C5" s="230" t="s">
        <v>37</v>
      </c>
      <c r="D5" s="230" t="s">
        <v>38</v>
      </c>
      <c r="E5" s="230" t="s">
        <v>72</v>
      </c>
      <c r="F5" s="230" t="s">
        <v>39</v>
      </c>
      <c r="G5" s="230" t="s">
        <v>71</v>
      </c>
      <c r="H5" s="230" t="s">
        <v>120</v>
      </c>
      <c r="I5" s="230" t="s">
        <v>66</v>
      </c>
      <c r="J5" s="230" t="s">
        <v>220</v>
      </c>
      <c r="K5" s="230" t="s">
        <v>65</v>
      </c>
      <c r="L5" s="230" t="s">
        <v>221</v>
      </c>
      <c r="M5" s="231" t="s">
        <v>28</v>
      </c>
    </row>
    <row r="6" spans="1:13">
      <c r="A6" s="235">
        <v>1000</v>
      </c>
      <c r="B6" s="120">
        <v>9.7000000000000003E-2</v>
      </c>
      <c r="C6" s="257">
        <v>2460472.2150465702</v>
      </c>
      <c r="D6" s="257">
        <v>2460472.2547736098</v>
      </c>
      <c r="E6" s="257">
        <v>2460472.3792818701</v>
      </c>
      <c r="F6" s="257">
        <v>2460472.5035333601</v>
      </c>
      <c r="G6" s="257">
        <v>2460472.54326346</v>
      </c>
      <c r="H6" s="257">
        <v>3.9727044757455497E-2</v>
      </c>
      <c r="I6" s="257">
        <v>0.24875975260510999</v>
      </c>
      <c r="J6" s="257">
        <v>3.9730100426822901E-2</v>
      </c>
      <c r="K6" s="257">
        <v>0.32821689778938801</v>
      </c>
      <c r="L6" s="257">
        <v>0.44153720351587</v>
      </c>
      <c r="M6" s="258">
        <v>1.4377005454104801E-2</v>
      </c>
    </row>
    <row r="7" spans="1:13">
      <c r="A7" s="235">
        <v>5000</v>
      </c>
      <c r="B7" s="120">
        <v>0.04</v>
      </c>
      <c r="C7" s="257">
        <v>2460472.2150535602</v>
      </c>
      <c r="D7" s="257">
        <v>2460472.2547804802</v>
      </c>
      <c r="E7" s="257">
        <v>2460472.3792888201</v>
      </c>
      <c r="F7" s="257">
        <v>2460472.5035401601</v>
      </c>
      <c r="G7" s="257">
        <v>2460472.5432703998</v>
      </c>
      <c r="H7" s="257">
        <v>3.9726921822875703E-2</v>
      </c>
      <c r="I7" s="257">
        <v>0.248759677167981</v>
      </c>
      <c r="J7" s="257">
        <v>3.9730240590870297E-2</v>
      </c>
      <c r="K7" s="257">
        <v>0.32821683958172798</v>
      </c>
      <c r="L7" s="257">
        <v>0.44153723497791802</v>
      </c>
      <c r="M7" s="258">
        <v>1.43770053308677E-2</v>
      </c>
    </row>
    <row r="8" spans="1:13">
      <c r="A8" s="235">
        <v>10000</v>
      </c>
      <c r="B8" s="120">
        <v>3.3000000000000002E-2</v>
      </c>
      <c r="C8" s="257">
        <v>2460472.21507486</v>
      </c>
      <c r="D8" s="257">
        <v>2460472.2548019402</v>
      </c>
      <c r="E8" s="257">
        <v>2460472.37931018</v>
      </c>
      <c r="F8" s="257">
        <v>2460472.5035616201</v>
      </c>
      <c r="G8" s="257">
        <v>2460472.5432918398</v>
      </c>
      <c r="H8" s="257">
        <v>3.9727077819406903E-2</v>
      </c>
      <c r="I8" s="257">
        <v>0.248759679961949</v>
      </c>
      <c r="J8" s="257">
        <v>3.9730219636112403E-2</v>
      </c>
      <c r="K8" s="257">
        <v>0.32821697741746902</v>
      </c>
      <c r="L8" s="257">
        <v>0.441537329175621</v>
      </c>
      <c r="M8" s="258">
        <v>1.43770049619489E-2</v>
      </c>
    </row>
    <row r="9" spans="1:13">
      <c r="A9" s="235">
        <v>20000</v>
      </c>
      <c r="B9" s="120">
        <v>0.03</v>
      </c>
      <c r="C9" s="257">
        <v>2460472.2151606898</v>
      </c>
      <c r="D9" s="257">
        <v>2460472.25488764</v>
      </c>
      <c r="E9" s="257">
        <v>2460472.3793959701</v>
      </c>
      <c r="F9" s="257">
        <v>2460472.5036473302</v>
      </c>
      <c r="G9" s="257">
        <v>2460472.5433774199</v>
      </c>
      <c r="H9" s="257">
        <v>3.9726946968585197E-2</v>
      </c>
      <c r="I9" s="257">
        <v>0.24875969160348099</v>
      </c>
      <c r="J9" s="257">
        <v>3.9730096235871301E-2</v>
      </c>
      <c r="K9" s="257">
        <v>0.328216734807938</v>
      </c>
      <c r="L9" s="257">
        <v>0.44153770966908301</v>
      </c>
      <c r="M9" s="258">
        <v>1.43770034720095E-2</v>
      </c>
    </row>
    <row r="10" spans="1:13">
      <c r="A10" s="235" t="s">
        <v>229</v>
      </c>
      <c r="B10" s="120">
        <v>0.03</v>
      </c>
      <c r="C10" s="257">
        <v>2460472.21516228</v>
      </c>
      <c r="D10" s="257">
        <v>2460472.2548893201</v>
      </c>
      <c r="E10" s="257">
        <v>2460472.37939766</v>
      </c>
      <c r="F10" s="257">
        <v>2460472.5036490001</v>
      </c>
      <c r="G10" s="257">
        <v>2460472.5433791601</v>
      </c>
      <c r="H10" s="257">
        <v>3.9727044757455497E-2</v>
      </c>
      <c r="I10" s="257">
        <v>0.24875967344269101</v>
      </c>
      <c r="J10" s="257">
        <v>3.9730161428451503E-2</v>
      </c>
      <c r="K10" s="257">
        <v>0.32821687962859802</v>
      </c>
      <c r="L10" s="257">
        <v>0.44153828839019199</v>
      </c>
      <c r="M10" s="258">
        <v>1.4377001204148501E-2</v>
      </c>
    </row>
    <row r="11" spans="1:13">
      <c r="A11" s="235">
        <v>40000</v>
      </c>
      <c r="B11" s="120">
        <v>2.9000000000000001E-2</v>
      </c>
      <c r="C11" s="257">
        <v>2460472.2155051399</v>
      </c>
      <c r="D11" s="257">
        <v>2460472.2552321199</v>
      </c>
      <c r="E11" s="257">
        <v>2460472.3797403099</v>
      </c>
      <c r="F11" s="257">
        <v>2460472.5039917198</v>
      </c>
      <c r="G11" s="257">
        <v>2460472.5437219799</v>
      </c>
      <c r="H11" s="257">
        <v>3.9726979099214001E-2</v>
      </c>
      <c r="I11" s="257">
        <v>0.24875960173085301</v>
      </c>
      <c r="J11" s="257">
        <v>3.97302606143057E-2</v>
      </c>
      <c r="K11" s="257">
        <v>0.32821684144437302</v>
      </c>
      <c r="L11" s="257">
        <v>0.44153921861649797</v>
      </c>
      <c r="M11" s="258">
        <v>1.43769975636719E-2</v>
      </c>
    </row>
    <row r="12" spans="1:13">
      <c r="A12" s="235">
        <v>60000</v>
      </c>
      <c r="B12" s="120">
        <v>2.8000000000000001E-2</v>
      </c>
      <c r="C12" s="257">
        <v>2460472.2160628098</v>
      </c>
      <c r="D12" s="257">
        <v>2460472.2557899798</v>
      </c>
      <c r="E12" s="257">
        <v>2460472.38029776</v>
      </c>
      <c r="F12" s="257">
        <v>2460472.5045489101</v>
      </c>
      <c r="G12" s="257">
        <v>2460472.5442791702</v>
      </c>
      <c r="H12" s="257">
        <v>3.9727170951664399E-2</v>
      </c>
      <c r="I12" s="257">
        <v>0.24875893630087301</v>
      </c>
      <c r="J12" s="257">
        <v>3.9730261545628302E-2</v>
      </c>
      <c r="K12" s="257">
        <v>0.32821636879816601</v>
      </c>
      <c r="L12" s="257">
        <v>0.44154196128642698</v>
      </c>
      <c r="M12" s="258">
        <v>1.4376986812069E-2</v>
      </c>
    </row>
    <row r="13" spans="1:13">
      <c r="A13" s="235" t="s">
        <v>222</v>
      </c>
      <c r="B13" s="120">
        <v>4.1000000000000002E-2</v>
      </c>
      <c r="C13" s="257">
        <v>2460472.2168161701</v>
      </c>
      <c r="D13" s="257">
        <v>2460472.2565432698</v>
      </c>
      <c r="E13" s="257">
        <v>2460472.3810505299</v>
      </c>
      <c r="F13" s="257">
        <v>2460472.5053009801</v>
      </c>
      <c r="G13" s="257">
        <v>2460472.5450311201</v>
      </c>
      <c r="H13" s="257">
        <v>3.9727100171148701E-2</v>
      </c>
      <c r="I13" s="257">
        <v>0.24875771393999399</v>
      </c>
      <c r="J13" s="257">
        <v>3.9730136282742003E-2</v>
      </c>
      <c r="K13" s="257">
        <v>0.32821495039388499</v>
      </c>
      <c r="L13" s="257">
        <v>0.441545799643764</v>
      </c>
      <c r="M13" s="258">
        <v>1.4376971772813E-2</v>
      </c>
    </row>
    <row r="14" spans="1:13">
      <c r="A14" s="221" t="s">
        <v>223</v>
      </c>
      <c r="B14" s="185"/>
      <c r="C14" s="185"/>
      <c r="D14" s="259" t="s">
        <v>230</v>
      </c>
      <c r="E14" s="185"/>
      <c r="F14" s="185"/>
      <c r="G14" s="185"/>
      <c r="H14" s="185"/>
      <c r="I14" s="185"/>
      <c r="J14" s="185"/>
      <c r="K14" s="185"/>
      <c r="L14" s="185"/>
      <c r="M14" s="222"/>
    </row>
    <row r="15" spans="1:13">
      <c r="D15" s="215"/>
    </row>
    <row r="16" spans="1:13">
      <c r="A16" s="216" t="s">
        <v>88</v>
      </c>
      <c r="B16" s="218" t="s">
        <v>231</v>
      </c>
      <c r="C16" s="230" t="s">
        <v>37</v>
      </c>
      <c r="D16" s="230" t="s">
        <v>38</v>
      </c>
      <c r="E16" s="230" t="s">
        <v>72</v>
      </c>
      <c r="F16" s="230" t="s">
        <v>39</v>
      </c>
      <c r="G16" s="230" t="s">
        <v>71</v>
      </c>
      <c r="H16" s="230" t="s">
        <v>120</v>
      </c>
      <c r="I16" s="230" t="s">
        <v>66</v>
      </c>
      <c r="J16" s="230" t="s">
        <v>220</v>
      </c>
      <c r="K16" s="230" t="s">
        <v>65</v>
      </c>
      <c r="L16" s="230" t="s">
        <v>221</v>
      </c>
      <c r="M16" s="231" t="s">
        <v>28</v>
      </c>
    </row>
    <row r="17" spans="1:14">
      <c r="A17" s="232" t="s">
        <v>224</v>
      </c>
      <c r="B17" s="233" t="s">
        <v>224</v>
      </c>
      <c r="C17" s="233" t="s">
        <v>225</v>
      </c>
      <c r="D17" s="233" t="s">
        <v>225</v>
      </c>
      <c r="E17" s="233" t="s">
        <v>225</v>
      </c>
      <c r="F17" s="233" t="s">
        <v>225</v>
      </c>
      <c r="G17" s="233" t="s">
        <v>225</v>
      </c>
      <c r="H17" s="233" t="s">
        <v>225</v>
      </c>
      <c r="I17" s="233" t="s">
        <v>225</v>
      </c>
      <c r="J17" s="233" t="s">
        <v>225</v>
      </c>
      <c r="K17" s="233" t="s">
        <v>225</v>
      </c>
      <c r="L17" s="233" t="s">
        <v>226</v>
      </c>
      <c r="M17" s="234" t="s">
        <v>226</v>
      </c>
    </row>
    <row r="18" spans="1:14">
      <c r="A18" s="235">
        <v>5000</v>
      </c>
      <c r="B18" s="236">
        <v>0.04</v>
      </c>
      <c r="C18" s="237">
        <f>ABS(C7-C$6)*60*60*24</f>
        <v>0.60393959283828735</v>
      </c>
      <c r="D18" s="237">
        <f t="shared" ref="D18:K18" si="0">ABS(D7-D$6)*60*60*24</f>
        <v>0.59359967708587646</v>
      </c>
      <c r="E18" s="237">
        <f t="shared" si="0"/>
        <v>0.60047954320907593</v>
      </c>
      <c r="F18" s="237">
        <f t="shared" si="0"/>
        <v>0.58752447366714478</v>
      </c>
      <c r="G18" s="237">
        <f t="shared" si="0"/>
        <v>0.59959441423416138</v>
      </c>
      <c r="H18" s="238">
        <f t="shared" si="0"/>
        <v>1.0621547694178446E-2</v>
      </c>
      <c r="I18" s="238">
        <f t="shared" si="0"/>
        <v>6.5177679445582726E-3</v>
      </c>
      <c r="J18" s="238">
        <f t="shared" si="0"/>
        <v>1.2110173695045745E-2</v>
      </c>
      <c r="K18" s="238">
        <f t="shared" si="0"/>
        <v>5.0291418261849685E-3</v>
      </c>
      <c r="L18" s="239">
        <f t="shared" ref="L18:M21" si="1">ABS(L7/L$6-1)*100</f>
        <v>7.1255712441598007E-6</v>
      </c>
      <c r="M18" s="240">
        <f t="shared" si="1"/>
        <v>8.5718199205331302E-7</v>
      </c>
    </row>
    <row r="19" spans="1:14">
      <c r="A19" s="235">
        <v>10000</v>
      </c>
      <c r="B19" s="241">
        <v>3.3000000000000002E-2</v>
      </c>
      <c r="C19" s="237">
        <f>ABS(C8-C$6)*60*60*24</f>
        <v>2.4442434310913086</v>
      </c>
      <c r="D19" s="237">
        <f t="shared" ref="D19:K21" si="2">ABS(D8-D$6)*60*60*24</f>
        <v>2.4477437138557434</v>
      </c>
      <c r="E19" s="237">
        <f t="shared" si="2"/>
        <v>2.4459734559059143</v>
      </c>
      <c r="F19" s="237">
        <f t="shared" si="2"/>
        <v>2.4416685104370117</v>
      </c>
      <c r="G19" s="237">
        <f t="shared" si="2"/>
        <v>2.4520084261894226</v>
      </c>
      <c r="H19" s="238">
        <f t="shared" si="2"/>
        <v>2.8565526014601161E-3</v>
      </c>
      <c r="I19" s="238">
        <f t="shared" si="2"/>
        <v>6.2763691092371232E-3</v>
      </c>
      <c r="J19" s="238">
        <f t="shared" si="2"/>
        <v>1.0299682612990857E-2</v>
      </c>
      <c r="K19" s="238">
        <f t="shared" si="2"/>
        <v>6.8798661999380784E-3</v>
      </c>
      <c r="L19" s="239">
        <f t="shared" si="1"/>
        <v>2.845960658248714E-5</v>
      </c>
      <c r="M19" s="240">
        <f t="shared" si="1"/>
        <v>3.423215655384837E-6</v>
      </c>
    </row>
    <row r="20" spans="1:14">
      <c r="A20" s="242">
        <v>20000</v>
      </c>
      <c r="B20" s="243">
        <v>0.03</v>
      </c>
      <c r="C20" s="244">
        <f>ABS(C9-C$6)*60*60*24</f>
        <v>9.8599344491958618</v>
      </c>
      <c r="D20" s="244">
        <f t="shared" si="2"/>
        <v>9.8522096872329712</v>
      </c>
      <c r="E20" s="244">
        <f t="shared" si="2"/>
        <v>9.8582446575164795</v>
      </c>
      <c r="F20" s="244">
        <f t="shared" si="2"/>
        <v>9.8470196127891541</v>
      </c>
      <c r="G20" s="244">
        <f t="shared" si="2"/>
        <v>9.8461344838142395</v>
      </c>
      <c r="H20" s="245">
        <f t="shared" si="2"/>
        <v>8.4489583939140189E-3</v>
      </c>
      <c r="I20" s="245">
        <f t="shared" si="2"/>
        <v>5.2705407454389785E-3</v>
      </c>
      <c r="J20" s="245">
        <f t="shared" si="2"/>
        <v>3.6209821820953891E-4</v>
      </c>
      <c r="K20" s="245">
        <f t="shared" si="2"/>
        <v>1.40815972802244E-2</v>
      </c>
      <c r="L20" s="246">
        <f t="shared" si="1"/>
        <v>1.1463432956215769E-4</v>
      </c>
      <c r="M20" s="247">
        <f t="shared" si="1"/>
        <v>1.3786565689066776E-5</v>
      </c>
    </row>
    <row r="21" spans="1:14">
      <c r="A21" s="242">
        <v>20000</v>
      </c>
      <c r="B21" s="243">
        <v>2.1999999999999999E-2</v>
      </c>
      <c r="C21" s="244">
        <f>ABS(C10-C$6)*60*60*24</f>
        <v>9.9973306059837341</v>
      </c>
      <c r="D21" s="244">
        <f t="shared" si="2"/>
        <v>9.9973708391189575</v>
      </c>
      <c r="E21" s="244">
        <f t="shared" si="2"/>
        <v>10.004250705242157</v>
      </c>
      <c r="F21" s="244">
        <f t="shared" si="2"/>
        <v>9.9912956357002258</v>
      </c>
      <c r="G21" s="244">
        <f t="shared" si="2"/>
        <v>9.996485710144043</v>
      </c>
      <c r="H21" s="245">
        <f t="shared" si="2"/>
        <v>0</v>
      </c>
      <c r="I21" s="245">
        <f t="shared" si="2"/>
        <v>6.8396329999664829E-3</v>
      </c>
      <c r="J21" s="245">
        <f t="shared" si="2"/>
        <v>5.2705407112663138E-3</v>
      </c>
      <c r="K21" s="245">
        <f t="shared" si="2"/>
        <v>1.5690922545275043E-3</v>
      </c>
      <c r="L21" s="246">
        <f t="shared" si="1"/>
        <v>2.4570394370204696E-4</v>
      </c>
      <c r="M21" s="247">
        <f t="shared" si="1"/>
        <v>2.9560789371885221E-5</v>
      </c>
    </row>
    <row r="22" spans="1:14">
      <c r="A22" s="235">
        <v>40000</v>
      </c>
      <c r="B22" s="248">
        <v>2.9000000000000001E-2</v>
      </c>
      <c r="C22" s="249">
        <f t="shared" ref="C22:K24" si="3">ABS(C11-C$6)*60*60*24</f>
        <v>39.620424807071686</v>
      </c>
      <c r="D22" s="249">
        <f t="shared" si="3"/>
        <v>39.615274965763092</v>
      </c>
      <c r="E22" s="249">
        <f t="shared" si="3"/>
        <v>39.60919976234436</v>
      </c>
      <c r="F22" s="249">
        <f t="shared" si="3"/>
        <v>39.602279663085938</v>
      </c>
      <c r="G22" s="249">
        <f t="shared" si="3"/>
        <v>39.616119861602783</v>
      </c>
      <c r="H22" s="238">
        <f t="shared" si="3"/>
        <v>5.6728720652987619E-3</v>
      </c>
      <c r="I22" s="238">
        <f t="shared" si="3"/>
        <v>1.3035535802785603E-2</v>
      </c>
      <c r="J22" s="238">
        <f t="shared" si="3"/>
        <v>1.3840198513848101E-2</v>
      </c>
      <c r="K22" s="238">
        <f t="shared" si="3"/>
        <v>4.8682092948837408E-3</v>
      </c>
      <c r="L22" s="239">
        <f t="shared" ref="L22:L24" si="4">ABS(L11/L$6-1)*100</f>
        <v>4.5638297563321828E-4</v>
      </c>
      <c r="M22" s="240">
        <f t="shared" ref="M22:M24" si="5">ABS(M11/M$6-1)*100</f>
        <v>5.4882311384396587E-5</v>
      </c>
    </row>
    <row r="23" spans="1:14">
      <c r="A23" s="235">
        <v>60000</v>
      </c>
      <c r="B23" s="248">
        <v>2.8000000000000001E-2</v>
      </c>
      <c r="C23" s="250">
        <f t="shared" si="3"/>
        <v>87.803104519844055</v>
      </c>
      <c r="D23" s="250">
        <f t="shared" si="3"/>
        <v>87.814369797706604</v>
      </c>
      <c r="E23" s="250">
        <f t="shared" si="3"/>
        <v>87.77288943529129</v>
      </c>
      <c r="F23" s="250">
        <f t="shared" si="3"/>
        <v>87.743519246578217</v>
      </c>
      <c r="G23" s="250">
        <f t="shared" si="3"/>
        <v>87.757359445095062</v>
      </c>
      <c r="H23" s="238">
        <f t="shared" si="3"/>
        <v>1.0903179649135453E-2</v>
      </c>
      <c r="I23" s="238">
        <f t="shared" si="3"/>
        <v>7.0528686075377323E-2</v>
      </c>
      <c r="J23" s="238">
        <f t="shared" si="3"/>
        <v>1.392066478669296E-2</v>
      </c>
      <c r="K23" s="238">
        <f t="shared" si="3"/>
        <v>4.5704841580196387E-2</v>
      </c>
      <c r="L23" s="239">
        <f t="shared" si="4"/>
        <v>1.0775469244883595E-3</v>
      </c>
      <c r="M23" s="240">
        <f t="shared" si="5"/>
        <v>1.2966563767147221E-4</v>
      </c>
    </row>
    <row r="24" spans="1:14">
      <c r="A24" s="251" t="s">
        <v>222</v>
      </c>
      <c r="B24" s="252">
        <v>4.1000000000000002E-2</v>
      </c>
      <c r="C24" s="253">
        <f t="shared" si="3"/>
        <v>152.89343744516373</v>
      </c>
      <c r="D24" s="253">
        <f t="shared" si="3"/>
        <v>152.89862751960754</v>
      </c>
      <c r="E24" s="253">
        <f t="shared" si="3"/>
        <v>152.81220674514771</v>
      </c>
      <c r="F24" s="253">
        <f t="shared" si="3"/>
        <v>152.72236615419388</v>
      </c>
      <c r="G24" s="253">
        <f t="shared" si="3"/>
        <v>152.72582620382309</v>
      </c>
      <c r="H24" s="254">
        <f t="shared" si="3"/>
        <v>4.7877430927822928E-3</v>
      </c>
      <c r="I24" s="254">
        <f t="shared" si="3"/>
        <v>0.1761406660223841</v>
      </c>
      <c r="J24" s="254">
        <f t="shared" si="3"/>
        <v>3.0979514104023664E-3</v>
      </c>
      <c r="K24" s="254">
        <f t="shared" si="3"/>
        <v>0.16825497146104595</v>
      </c>
      <c r="L24" s="255">
        <f t="shared" si="4"/>
        <v>1.9468637807884548E-3</v>
      </c>
      <c r="M24" s="256">
        <f t="shared" si="5"/>
        <v>2.3427195536829259E-4</v>
      </c>
    </row>
    <row r="27" spans="1:14">
      <c r="A27" s="216" t="s">
        <v>88</v>
      </c>
      <c r="B27" s="217"/>
      <c r="C27" s="218" t="s">
        <v>232</v>
      </c>
      <c r="D27" s="218" t="s">
        <v>235</v>
      </c>
      <c r="E27" s="218" t="s">
        <v>234</v>
      </c>
      <c r="F27" s="218" t="s">
        <v>234</v>
      </c>
      <c r="G27" s="219" t="s">
        <v>233</v>
      </c>
      <c r="H27" s="1"/>
    </row>
    <row r="28" spans="1:14">
      <c r="A28" s="220">
        <v>20000</v>
      </c>
      <c r="C28">
        <v>16</v>
      </c>
      <c r="D28" s="125">
        <f>AVERAGE(E28:F28)</f>
        <v>7.0000000000000001E-3</v>
      </c>
      <c r="E28">
        <v>7.0000000000000001E-3</v>
      </c>
      <c r="F28" s="120">
        <v>7.0000000000000001E-3</v>
      </c>
      <c r="G28" s="138">
        <v>2</v>
      </c>
      <c r="H28" s="1"/>
      <c r="I28" s="1"/>
      <c r="J28" s="1"/>
      <c r="K28" s="1"/>
      <c r="L28" s="1"/>
      <c r="M28" s="1"/>
      <c r="N28" s="1"/>
    </row>
    <row r="29" spans="1:14">
      <c r="A29" s="220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20">
        <v>0.01</v>
      </c>
      <c r="G29" s="138">
        <v>2</v>
      </c>
      <c r="I29" s="1"/>
      <c r="J29" s="1"/>
      <c r="K29" s="1"/>
      <c r="L29" s="1"/>
      <c r="M29" s="1"/>
      <c r="N29" s="1"/>
    </row>
    <row r="30" spans="1:14">
      <c r="A30" s="220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8">
        <v>1</v>
      </c>
    </row>
    <row r="31" spans="1:14">
      <c r="A31" s="220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8">
        <v>1</v>
      </c>
    </row>
    <row r="32" spans="1:14">
      <c r="A32" s="221">
        <v>20000</v>
      </c>
      <c r="B32" s="185"/>
      <c r="C32" s="185">
        <v>7202</v>
      </c>
      <c r="D32" s="185">
        <f t="shared" si="6"/>
        <v>0.1575</v>
      </c>
      <c r="E32" s="185">
        <v>0.155</v>
      </c>
      <c r="F32" s="199">
        <v>0.16</v>
      </c>
      <c r="G32" s="222">
        <v>2</v>
      </c>
    </row>
    <row r="33" spans="2:6">
      <c r="B33" s="3"/>
    </row>
    <row r="34" spans="2:6">
      <c r="B34" s="3"/>
    </row>
    <row r="35" spans="2:6">
      <c r="B35" s="3"/>
      <c r="C35" s="223" t="s">
        <v>236</v>
      </c>
      <c r="D35" s="224">
        <v>2.1165000000000001E-5</v>
      </c>
    </row>
    <row r="36" spans="2:6">
      <c r="C36" s="225" t="s">
        <v>237</v>
      </c>
      <c r="D36" s="226">
        <v>7.695141E-3</v>
      </c>
    </row>
    <row r="37" spans="2:6">
      <c r="C37" s="225" t="s">
        <v>238</v>
      </c>
      <c r="D37" s="138">
        <v>32</v>
      </c>
    </row>
    <row r="38" spans="2:6">
      <c r="C38" s="227" t="s">
        <v>240</v>
      </c>
      <c r="D38" s="222">
        <v>4000</v>
      </c>
    </row>
    <row r="40" spans="2:6">
      <c r="C40" s="216" t="s">
        <v>232</v>
      </c>
      <c r="D40" s="218" t="s">
        <v>235</v>
      </c>
      <c r="E40" s="218" t="s">
        <v>239</v>
      </c>
      <c r="F40" s="219" t="s">
        <v>241</v>
      </c>
    </row>
    <row r="41" spans="2:6">
      <c r="C41" s="220">
        <v>1</v>
      </c>
      <c r="D41" s="125">
        <f t="shared" ref="D41:D49" si="7">C41*$D$35+$D$36</f>
        <v>7.716306E-3</v>
      </c>
      <c r="E41" s="2">
        <f t="shared" ref="E41:E49" si="8">3600/(D41*$D$37)</f>
        <v>14579.515120317934</v>
      </c>
      <c r="F41" s="139">
        <f t="shared" ref="F41:F47" si="9">$D$38/E41</f>
        <v>0.27435754666666667</v>
      </c>
    </row>
    <row r="42" spans="2:6">
      <c r="C42" s="220">
        <v>1000</v>
      </c>
      <c r="D42" s="125">
        <f t="shared" si="7"/>
        <v>2.8860140999999999E-2</v>
      </c>
      <c r="E42" s="2">
        <f t="shared" si="8"/>
        <v>3898.1098533094487</v>
      </c>
      <c r="F42" s="139">
        <f t="shared" si="9"/>
        <v>1.0261383466666667</v>
      </c>
    </row>
    <row r="43" spans="2:6">
      <c r="C43" s="220">
        <v>5000</v>
      </c>
      <c r="D43" s="125">
        <f t="shared" si="7"/>
        <v>0.113520141</v>
      </c>
      <c r="E43" s="2">
        <f t="shared" si="8"/>
        <v>991.01356824424658</v>
      </c>
      <c r="F43" s="139">
        <f t="shared" si="9"/>
        <v>4.0362716800000005</v>
      </c>
    </row>
    <row r="44" spans="2:6">
      <c r="C44" s="220">
        <v>10000</v>
      </c>
      <c r="D44" s="125">
        <f t="shared" si="7"/>
        <v>0.21934514099999999</v>
      </c>
      <c r="E44" s="2">
        <f t="shared" si="8"/>
        <v>512.89032201538487</v>
      </c>
      <c r="F44" s="139">
        <f>$D$38/E44</f>
        <v>7.7989383466666666</v>
      </c>
    </row>
    <row r="45" spans="2:6">
      <c r="C45" s="220">
        <v>15000</v>
      </c>
      <c r="D45" s="125">
        <f t="shared" si="7"/>
        <v>0.32517014100000002</v>
      </c>
      <c r="E45" s="2">
        <f t="shared" si="8"/>
        <v>345.97272570607885</v>
      </c>
      <c r="F45" s="139">
        <f t="shared" si="9"/>
        <v>11.561605013333335</v>
      </c>
    </row>
    <row r="46" spans="2:6">
      <c r="C46" s="220">
        <v>25000</v>
      </c>
      <c r="D46" s="125">
        <f t="shared" si="7"/>
        <v>0.53682014100000008</v>
      </c>
      <c r="E46" s="2">
        <f t="shared" si="8"/>
        <v>209.56739773294009</v>
      </c>
      <c r="F46" s="139">
        <f t="shared" si="9"/>
        <v>19.08693834666667</v>
      </c>
    </row>
    <row r="47" spans="2:6">
      <c r="C47" s="220">
        <v>31000</v>
      </c>
      <c r="D47" s="125">
        <f t="shared" si="7"/>
        <v>0.66381014100000002</v>
      </c>
      <c r="E47" s="2">
        <f t="shared" si="8"/>
        <v>169.4761695422788</v>
      </c>
      <c r="F47" s="139">
        <f t="shared" si="9"/>
        <v>23.602138346666667</v>
      </c>
    </row>
    <row r="48" spans="2:6">
      <c r="C48" s="220">
        <v>100000</v>
      </c>
      <c r="D48" s="125">
        <f t="shared" si="7"/>
        <v>2.1241951410000004</v>
      </c>
      <c r="E48" s="2">
        <f t="shared" si="8"/>
        <v>52.961235918767208</v>
      </c>
      <c r="F48" s="139">
        <f t="shared" ref="F48:F49" si="10">$D$38/E48</f>
        <v>75.526938346666682</v>
      </c>
    </row>
    <row r="49" spans="3:6">
      <c r="C49" s="260">
        <v>20000</v>
      </c>
      <c r="D49" s="228">
        <f t="shared" si="7"/>
        <v>0.43099514100000003</v>
      </c>
      <c r="E49" s="195">
        <f t="shared" si="8"/>
        <v>261.02382439620123</v>
      </c>
      <c r="F49" s="229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2" bestFit="1" customWidth="1"/>
    <col min="2" max="2" width="15.5703125" style="152" bestFit="1" customWidth="1"/>
    <col min="3" max="3" width="11" style="152" bestFit="1" customWidth="1"/>
    <col min="4" max="4" width="18.140625" style="152" bestFit="1" customWidth="1"/>
    <col min="5" max="5" width="18.5703125" style="152" customWidth="1"/>
    <col min="6" max="6" width="6.5703125" style="152" customWidth="1"/>
    <col min="7" max="7" width="16.28515625" style="152" bestFit="1" customWidth="1"/>
    <col min="8" max="16384" width="35.28515625" style="152"/>
  </cols>
  <sheetData>
    <row r="1" spans="1:8">
      <c r="A1" s="172" t="s">
        <v>166</v>
      </c>
      <c r="B1" s="170"/>
      <c r="C1" s="171"/>
    </row>
    <row r="2" spans="1:8">
      <c r="A2" s="173" t="s">
        <v>178</v>
      </c>
      <c r="B2" s="174" t="s">
        <v>179</v>
      </c>
      <c r="C2" s="175" t="s">
        <v>180</v>
      </c>
    </row>
    <row r="3" spans="1:8">
      <c r="A3" s="176">
        <v>1</v>
      </c>
      <c r="B3" s="177" t="s">
        <v>167</v>
      </c>
      <c r="C3" s="178" t="s">
        <v>177</v>
      </c>
    </row>
    <row r="4" spans="1:8">
      <c r="A4" s="176">
        <v>2</v>
      </c>
      <c r="B4" s="177" t="s">
        <v>168</v>
      </c>
      <c r="C4" s="178" t="s">
        <v>176</v>
      </c>
    </row>
    <row r="5" spans="1:8" ht="15.75" thickBot="1">
      <c r="A5" s="179">
        <v>3</v>
      </c>
      <c r="B5" s="180" t="s">
        <v>170</v>
      </c>
      <c r="C5" s="181" t="s">
        <v>175</v>
      </c>
    </row>
    <row r="10" spans="1:8">
      <c r="A10" s="155" t="s">
        <v>154</v>
      </c>
      <c r="B10" s="155" t="s">
        <v>155</v>
      </c>
      <c r="C10" s="155" t="s">
        <v>156</v>
      </c>
      <c r="D10" s="155" t="s">
        <v>157</v>
      </c>
      <c r="E10" s="155" t="s">
        <v>164</v>
      </c>
      <c r="F10" s="152" t="s">
        <v>169</v>
      </c>
      <c r="G10" s="152" t="s">
        <v>171</v>
      </c>
      <c r="H10" s="152" t="s">
        <v>172</v>
      </c>
    </row>
    <row r="11" spans="1:8" ht="30" hidden="1">
      <c r="A11" s="153">
        <v>106</v>
      </c>
      <c r="B11" s="153">
        <v>1</v>
      </c>
      <c r="C11" s="153">
        <v>2018</v>
      </c>
      <c r="D11" s="157" t="s">
        <v>161</v>
      </c>
      <c r="E11" s="166">
        <v>1800</v>
      </c>
    </row>
    <row r="12" spans="1:8">
      <c r="A12" s="153">
        <v>55</v>
      </c>
      <c r="B12" s="153">
        <v>1</v>
      </c>
      <c r="C12" s="153">
        <v>2018</v>
      </c>
      <c r="D12" s="162" t="s">
        <v>160</v>
      </c>
      <c r="E12" s="166">
        <v>1800</v>
      </c>
      <c r="F12" s="152" t="s">
        <v>165</v>
      </c>
      <c r="G12" s="152" t="s">
        <v>165</v>
      </c>
      <c r="H12" s="152" t="s">
        <v>174</v>
      </c>
    </row>
    <row r="13" spans="1:8" hidden="1">
      <c r="A13" s="153">
        <v>97</v>
      </c>
      <c r="B13" s="153">
        <v>1</v>
      </c>
      <c r="C13" s="153">
        <v>2018</v>
      </c>
      <c r="D13" s="160" t="s">
        <v>123</v>
      </c>
      <c r="E13" s="166">
        <v>1800</v>
      </c>
    </row>
    <row r="14" spans="1:8" hidden="1">
      <c r="A14" s="153">
        <v>98</v>
      </c>
      <c r="B14" s="153">
        <v>1</v>
      </c>
      <c r="C14" s="153">
        <v>2018</v>
      </c>
      <c r="D14" s="159" t="s">
        <v>163</v>
      </c>
      <c r="E14" s="166">
        <v>1800</v>
      </c>
    </row>
    <row r="15" spans="1:8" hidden="1">
      <c r="A15" s="153">
        <v>99</v>
      </c>
      <c r="B15" s="153">
        <v>1</v>
      </c>
      <c r="C15" s="153">
        <v>2018</v>
      </c>
      <c r="D15" s="159" t="s">
        <v>163</v>
      </c>
      <c r="E15" s="166">
        <v>1800</v>
      </c>
    </row>
    <row r="16" spans="1:8" hidden="1">
      <c r="A16" s="167">
        <v>109</v>
      </c>
      <c r="B16" s="167">
        <v>1</v>
      </c>
      <c r="C16" s="167">
        <v>2018</v>
      </c>
      <c r="D16" s="168" t="s">
        <v>162</v>
      </c>
      <c r="E16" s="169">
        <v>1800</v>
      </c>
      <c r="F16" s="4"/>
    </row>
    <row r="17" spans="1:6" ht="30" hidden="1">
      <c r="A17" s="153">
        <v>92</v>
      </c>
      <c r="B17" s="153">
        <v>2</v>
      </c>
      <c r="C17" s="153">
        <v>2018</v>
      </c>
      <c r="D17" s="157" t="s">
        <v>161</v>
      </c>
      <c r="E17" s="166">
        <v>1800</v>
      </c>
    </row>
    <row r="18" spans="1:6" hidden="1">
      <c r="A18" s="153">
        <v>56</v>
      </c>
      <c r="B18" s="153">
        <v>2</v>
      </c>
      <c r="C18" s="153">
        <v>2018</v>
      </c>
      <c r="D18" s="162" t="s">
        <v>160</v>
      </c>
      <c r="E18" s="166">
        <v>1800</v>
      </c>
    </row>
    <row r="19" spans="1:6" hidden="1">
      <c r="A19" s="153">
        <v>100</v>
      </c>
      <c r="B19" s="153">
        <v>2</v>
      </c>
      <c r="C19" s="153">
        <v>2018</v>
      </c>
      <c r="D19" s="159" t="s">
        <v>163</v>
      </c>
      <c r="E19" s="166">
        <v>1800</v>
      </c>
    </row>
    <row r="20" spans="1:6" hidden="1">
      <c r="A20" s="153">
        <v>101</v>
      </c>
      <c r="B20" s="153">
        <v>2</v>
      </c>
      <c r="C20" s="153">
        <v>2018</v>
      </c>
      <c r="D20" s="159" t="s">
        <v>163</v>
      </c>
      <c r="E20" s="166">
        <v>1800</v>
      </c>
    </row>
    <row r="21" spans="1:6">
      <c r="A21" s="153">
        <v>110</v>
      </c>
      <c r="B21" s="153">
        <v>2</v>
      </c>
      <c r="C21" s="153">
        <v>2018</v>
      </c>
      <c r="D21" s="161" t="s">
        <v>162</v>
      </c>
      <c r="E21" s="166">
        <v>1800</v>
      </c>
      <c r="F21" s="152" t="s">
        <v>165</v>
      </c>
    </row>
    <row r="22" spans="1:6" ht="30" hidden="1">
      <c r="A22" s="153">
        <v>94</v>
      </c>
      <c r="B22" s="153">
        <v>3</v>
      </c>
      <c r="C22" s="153">
        <v>2018</v>
      </c>
      <c r="D22" s="157" t="s">
        <v>161</v>
      </c>
      <c r="E22" s="166">
        <v>1800</v>
      </c>
    </row>
    <row r="23" spans="1:6" hidden="1">
      <c r="A23" s="153">
        <v>102</v>
      </c>
      <c r="B23" s="153">
        <v>3</v>
      </c>
      <c r="C23" s="153">
        <v>2018</v>
      </c>
      <c r="D23" s="159" t="s">
        <v>163</v>
      </c>
      <c r="E23" s="166">
        <v>1800</v>
      </c>
    </row>
    <row r="24" spans="1:6" hidden="1">
      <c r="A24" s="153">
        <v>103</v>
      </c>
      <c r="B24" s="153">
        <v>3</v>
      </c>
      <c r="C24" s="153">
        <v>2018</v>
      </c>
      <c r="D24" s="159" t="s">
        <v>163</v>
      </c>
      <c r="E24" s="166">
        <v>1800</v>
      </c>
    </row>
    <row r="25" spans="1:6">
      <c r="A25" s="153">
        <v>95</v>
      </c>
      <c r="B25" s="153">
        <v>3</v>
      </c>
      <c r="C25" s="153">
        <v>2018</v>
      </c>
      <c r="D25" s="161" t="s">
        <v>162</v>
      </c>
      <c r="E25" s="166">
        <v>1800</v>
      </c>
      <c r="F25" s="152" t="s">
        <v>165</v>
      </c>
    </row>
    <row r="26" spans="1:6" ht="30" hidden="1">
      <c r="A26" s="153">
        <v>91</v>
      </c>
      <c r="B26" s="153">
        <v>4</v>
      </c>
      <c r="C26" s="153">
        <v>2018</v>
      </c>
      <c r="D26" s="157" t="s">
        <v>161</v>
      </c>
      <c r="E26" s="166">
        <v>1800</v>
      </c>
    </row>
    <row r="27" spans="1:6" hidden="1">
      <c r="A27" s="153">
        <v>57</v>
      </c>
      <c r="B27" s="153">
        <v>4</v>
      </c>
      <c r="C27" s="153">
        <v>2018</v>
      </c>
      <c r="D27" s="162" t="s">
        <v>160</v>
      </c>
      <c r="E27" s="166">
        <v>1800</v>
      </c>
    </row>
    <row r="28" spans="1:6" hidden="1">
      <c r="A28" s="153">
        <v>96</v>
      </c>
      <c r="B28" s="153">
        <v>4</v>
      </c>
      <c r="C28" s="153">
        <v>2018</v>
      </c>
      <c r="D28" s="159" t="s">
        <v>163</v>
      </c>
      <c r="E28" s="166">
        <v>1800</v>
      </c>
    </row>
    <row r="29" spans="1:6" hidden="1">
      <c r="A29" s="153">
        <v>104</v>
      </c>
      <c r="B29" s="153">
        <v>4</v>
      </c>
      <c r="C29" s="153">
        <v>2018</v>
      </c>
      <c r="D29" s="159" t="s">
        <v>163</v>
      </c>
      <c r="E29" s="166">
        <v>1800</v>
      </c>
    </row>
    <row r="30" spans="1:6">
      <c r="A30" s="153">
        <v>111</v>
      </c>
      <c r="B30" s="153">
        <v>4</v>
      </c>
      <c r="C30" s="153">
        <v>2018</v>
      </c>
      <c r="D30" s="161" t="s">
        <v>162</v>
      </c>
      <c r="E30" s="166">
        <v>1800</v>
      </c>
      <c r="F30" s="152" t="s">
        <v>165</v>
      </c>
    </row>
    <row r="31" spans="1:6" ht="30" hidden="1">
      <c r="A31" s="153">
        <v>90</v>
      </c>
      <c r="B31" s="153">
        <v>5</v>
      </c>
      <c r="C31" s="153">
        <v>2018</v>
      </c>
      <c r="D31" s="157" t="s">
        <v>161</v>
      </c>
      <c r="E31" s="166">
        <v>1800</v>
      </c>
    </row>
    <row r="32" spans="1:6" hidden="1">
      <c r="A32" s="153">
        <v>58</v>
      </c>
      <c r="B32" s="153">
        <v>5</v>
      </c>
      <c r="C32" s="153">
        <v>2018</v>
      </c>
      <c r="D32" s="162" t="s">
        <v>160</v>
      </c>
      <c r="E32" s="166">
        <v>1800</v>
      </c>
    </row>
    <row r="33" spans="1:8" hidden="1">
      <c r="A33" s="153">
        <v>105</v>
      </c>
      <c r="B33" s="153">
        <v>5</v>
      </c>
      <c r="C33" s="153">
        <v>2018</v>
      </c>
      <c r="D33" s="159" t="s">
        <v>163</v>
      </c>
      <c r="E33" s="166">
        <v>1800</v>
      </c>
    </row>
    <row r="34" spans="1:8" hidden="1">
      <c r="A34" s="153">
        <v>114</v>
      </c>
      <c r="B34" s="153">
        <v>5</v>
      </c>
      <c r="C34" s="153">
        <v>2018</v>
      </c>
      <c r="D34" s="159" t="s">
        <v>163</v>
      </c>
      <c r="E34" s="166">
        <v>1800</v>
      </c>
    </row>
    <row r="35" spans="1:8">
      <c r="A35" s="153">
        <v>112</v>
      </c>
      <c r="B35" s="153">
        <v>5</v>
      </c>
      <c r="C35" s="153">
        <v>2018</v>
      </c>
      <c r="D35" s="161" t="s">
        <v>162</v>
      </c>
      <c r="E35" s="166">
        <v>1800</v>
      </c>
      <c r="F35" s="152" t="s">
        <v>165</v>
      </c>
    </row>
    <row r="36" spans="1:8" ht="30" hidden="1">
      <c r="A36" s="153">
        <v>93</v>
      </c>
      <c r="B36" s="153">
        <v>6</v>
      </c>
      <c r="C36" s="153">
        <v>2018</v>
      </c>
      <c r="D36" s="157" t="s">
        <v>161</v>
      </c>
      <c r="E36" s="166">
        <v>1800</v>
      </c>
    </row>
    <row r="37" spans="1:8" hidden="1">
      <c r="A37" s="153">
        <v>54</v>
      </c>
      <c r="B37" s="153">
        <v>6</v>
      </c>
      <c r="C37" s="153">
        <v>2018</v>
      </c>
      <c r="D37" s="162" t="s">
        <v>160</v>
      </c>
      <c r="E37" s="166">
        <v>1800</v>
      </c>
    </row>
    <row r="38" spans="1:8" hidden="1">
      <c r="A38" s="153">
        <v>107</v>
      </c>
      <c r="B38" s="153">
        <v>6</v>
      </c>
      <c r="C38" s="153">
        <v>2018</v>
      </c>
      <c r="D38" s="159" t="s">
        <v>163</v>
      </c>
      <c r="E38" s="166">
        <v>1800</v>
      </c>
    </row>
    <row r="39" spans="1:8" hidden="1">
      <c r="A39" s="153">
        <v>108</v>
      </c>
      <c r="B39" s="153">
        <v>6</v>
      </c>
      <c r="C39" s="153">
        <v>2018</v>
      </c>
      <c r="D39" s="159" t="s">
        <v>163</v>
      </c>
      <c r="E39" s="166">
        <v>1800</v>
      </c>
    </row>
    <row r="40" spans="1:8">
      <c r="A40" s="153">
        <v>113</v>
      </c>
      <c r="B40" s="153">
        <v>6</v>
      </c>
      <c r="C40" s="153">
        <v>2018</v>
      </c>
      <c r="D40" s="161" t="s">
        <v>162</v>
      </c>
      <c r="E40" s="166">
        <v>1800</v>
      </c>
      <c r="F40" s="152" t="s">
        <v>165</v>
      </c>
    </row>
    <row r="41" spans="1:8" ht="30" hidden="1">
      <c r="A41" s="153">
        <v>119</v>
      </c>
      <c r="B41" s="153">
        <v>7</v>
      </c>
      <c r="C41" s="153">
        <v>2019</v>
      </c>
      <c r="D41" s="157" t="s">
        <v>161</v>
      </c>
      <c r="E41" s="166">
        <v>1800</v>
      </c>
    </row>
    <row r="42" spans="1:8" hidden="1">
      <c r="A42" s="153">
        <v>61</v>
      </c>
      <c r="B42" s="153">
        <v>7</v>
      </c>
      <c r="C42" s="153">
        <v>2019</v>
      </c>
      <c r="D42" s="162" t="s">
        <v>160</v>
      </c>
      <c r="E42" s="166">
        <v>1800</v>
      </c>
    </row>
    <row r="43" spans="1:8">
      <c r="A43" s="153">
        <v>120</v>
      </c>
      <c r="B43" s="153">
        <v>7</v>
      </c>
      <c r="C43" s="153">
        <v>2019</v>
      </c>
      <c r="D43" s="161" t="s">
        <v>162</v>
      </c>
      <c r="E43" s="166">
        <v>1800</v>
      </c>
      <c r="F43" s="152" t="s">
        <v>165</v>
      </c>
    </row>
    <row r="44" spans="1:8" ht="30" hidden="1">
      <c r="A44" s="153">
        <v>118</v>
      </c>
      <c r="B44" s="153">
        <v>8</v>
      </c>
      <c r="C44" s="153">
        <v>2019</v>
      </c>
      <c r="D44" s="157" t="s">
        <v>161</v>
      </c>
      <c r="E44" s="166">
        <v>1800</v>
      </c>
    </row>
    <row r="45" spans="1:8" hidden="1">
      <c r="A45" s="153">
        <v>60</v>
      </c>
      <c r="B45" s="153">
        <v>8</v>
      </c>
      <c r="C45" s="153">
        <v>2019</v>
      </c>
      <c r="D45" s="162" t="s">
        <v>160</v>
      </c>
      <c r="E45" s="166">
        <v>1800</v>
      </c>
    </row>
    <row r="46" spans="1:8">
      <c r="A46" s="153">
        <v>121</v>
      </c>
      <c r="B46" s="153">
        <v>8</v>
      </c>
      <c r="C46" s="153">
        <v>2019</v>
      </c>
      <c r="D46" s="161" t="s">
        <v>162</v>
      </c>
      <c r="E46" s="166">
        <v>1800</v>
      </c>
      <c r="F46" s="152" t="s">
        <v>165</v>
      </c>
      <c r="H46" s="152" t="s">
        <v>173</v>
      </c>
    </row>
    <row r="47" spans="1:8" ht="30" hidden="1">
      <c r="A47" s="153">
        <v>117</v>
      </c>
      <c r="B47" s="153">
        <v>9</v>
      </c>
      <c r="C47" s="153">
        <v>2019</v>
      </c>
      <c r="D47" s="157" t="s">
        <v>161</v>
      </c>
      <c r="E47" s="166">
        <v>1800</v>
      </c>
    </row>
    <row r="48" spans="1:8" hidden="1">
      <c r="A48" s="153">
        <v>59</v>
      </c>
      <c r="B48" s="153">
        <v>9</v>
      </c>
      <c r="C48" s="153">
        <v>2019</v>
      </c>
      <c r="D48" s="162" t="s">
        <v>160</v>
      </c>
      <c r="E48" s="166">
        <v>1800</v>
      </c>
    </row>
    <row r="49" spans="1:7">
      <c r="A49" s="153">
        <v>122</v>
      </c>
      <c r="B49" s="153">
        <v>9</v>
      </c>
      <c r="C49" s="153">
        <v>2019</v>
      </c>
      <c r="D49" s="161" t="s">
        <v>162</v>
      </c>
      <c r="E49" s="166">
        <v>1800</v>
      </c>
      <c r="F49" s="152" t="s">
        <v>165</v>
      </c>
      <c r="G49" s="152" t="s">
        <v>165</v>
      </c>
    </row>
    <row r="50" spans="1:7" ht="30" hidden="1">
      <c r="A50" s="153">
        <v>116</v>
      </c>
      <c r="B50" s="153">
        <v>10</v>
      </c>
      <c r="C50" s="153">
        <v>2019</v>
      </c>
      <c r="D50" s="157" t="s">
        <v>161</v>
      </c>
      <c r="E50" s="166">
        <v>1800</v>
      </c>
    </row>
    <row r="51" spans="1:7" hidden="1">
      <c r="A51" s="153">
        <v>62</v>
      </c>
      <c r="B51" s="153">
        <v>10</v>
      </c>
      <c r="C51" s="153">
        <v>2019</v>
      </c>
      <c r="D51" s="162" t="s">
        <v>160</v>
      </c>
      <c r="E51" s="166">
        <v>1800</v>
      </c>
    </row>
    <row r="52" spans="1:7">
      <c r="A52" s="153">
        <v>115</v>
      </c>
      <c r="B52" s="153">
        <v>10</v>
      </c>
      <c r="C52" s="153">
        <v>2019</v>
      </c>
      <c r="D52" s="161" t="s">
        <v>162</v>
      </c>
      <c r="E52" s="166">
        <v>1800</v>
      </c>
      <c r="F52" s="152" t="s">
        <v>165</v>
      </c>
    </row>
    <row r="53" spans="1:7">
      <c r="A53" s="153">
        <v>63</v>
      </c>
      <c r="B53" s="153">
        <v>11</v>
      </c>
      <c r="C53" s="153">
        <v>2019</v>
      </c>
      <c r="D53" s="162" t="s">
        <v>160</v>
      </c>
      <c r="E53" s="166">
        <v>1800</v>
      </c>
      <c r="F53" s="152" t="s">
        <v>165</v>
      </c>
      <c r="G53" s="152" t="s">
        <v>165</v>
      </c>
    </row>
    <row r="54" spans="1:7">
      <c r="A54" s="153">
        <v>64</v>
      </c>
      <c r="B54" s="153">
        <v>12</v>
      </c>
      <c r="C54" s="153">
        <v>2019</v>
      </c>
      <c r="D54" s="162" t="s">
        <v>160</v>
      </c>
      <c r="E54" s="166">
        <v>1800</v>
      </c>
      <c r="F54" s="152" t="s">
        <v>165</v>
      </c>
      <c r="G54" s="152" t="s">
        <v>165</v>
      </c>
    </row>
    <row r="55" spans="1:7">
      <c r="A55" s="153">
        <v>65</v>
      </c>
      <c r="B55" s="153">
        <v>13</v>
      </c>
      <c r="C55" s="153">
        <v>2019</v>
      </c>
      <c r="D55" s="162" t="s">
        <v>160</v>
      </c>
      <c r="E55" s="166">
        <v>1800</v>
      </c>
      <c r="F55" s="152" t="s">
        <v>165</v>
      </c>
      <c r="G55" s="152" t="s">
        <v>165</v>
      </c>
    </row>
    <row r="56" spans="1:7">
      <c r="A56" s="153">
        <v>5</v>
      </c>
      <c r="B56" s="153">
        <v>27</v>
      </c>
      <c r="C56" s="153">
        <v>2020</v>
      </c>
      <c r="D56" s="154" t="s">
        <v>158</v>
      </c>
      <c r="E56" s="164">
        <v>120</v>
      </c>
      <c r="F56" s="152" t="s">
        <v>165</v>
      </c>
    </row>
    <row r="57" spans="1:7" hidden="1">
      <c r="A57" s="153">
        <v>70</v>
      </c>
      <c r="B57" s="153">
        <v>27</v>
      </c>
      <c r="C57" s="153">
        <v>2020</v>
      </c>
      <c r="D57" s="162" t="s">
        <v>160</v>
      </c>
      <c r="E57" s="158">
        <v>600</v>
      </c>
    </row>
    <row r="58" spans="1:7" hidden="1">
      <c r="A58" s="153">
        <v>39</v>
      </c>
      <c r="B58" s="153">
        <v>27</v>
      </c>
      <c r="C58" s="153">
        <v>2020</v>
      </c>
      <c r="D58" s="154" t="s">
        <v>159</v>
      </c>
      <c r="E58" s="158">
        <v>600</v>
      </c>
    </row>
    <row r="59" spans="1:7">
      <c r="A59" s="153">
        <v>7</v>
      </c>
      <c r="B59" s="153">
        <v>28</v>
      </c>
      <c r="C59" s="153">
        <v>2020</v>
      </c>
      <c r="D59" s="154" t="s">
        <v>158</v>
      </c>
      <c r="E59" s="164">
        <v>120</v>
      </c>
      <c r="F59" s="152" t="s">
        <v>165</v>
      </c>
    </row>
    <row r="60" spans="1:7" hidden="1">
      <c r="A60" s="153">
        <v>69</v>
      </c>
      <c r="B60" s="153">
        <v>28</v>
      </c>
      <c r="C60" s="153">
        <v>2020</v>
      </c>
      <c r="D60" s="162" t="s">
        <v>160</v>
      </c>
      <c r="E60" s="158">
        <v>600</v>
      </c>
    </row>
    <row r="61" spans="1:7" hidden="1">
      <c r="A61" s="153">
        <v>38</v>
      </c>
      <c r="B61" s="153">
        <v>28</v>
      </c>
      <c r="C61" s="153">
        <v>2020</v>
      </c>
      <c r="D61" s="154" t="s">
        <v>159</v>
      </c>
      <c r="E61" s="158">
        <v>600</v>
      </c>
    </row>
    <row r="62" spans="1:7" hidden="1">
      <c r="A62" s="153">
        <v>3</v>
      </c>
      <c r="B62" s="153">
        <v>29</v>
      </c>
      <c r="C62" s="153">
        <v>2020</v>
      </c>
      <c r="D62" s="154" t="s">
        <v>158</v>
      </c>
      <c r="E62" s="163">
        <v>20</v>
      </c>
    </row>
    <row r="63" spans="1:7">
      <c r="A63" s="153">
        <v>10</v>
      </c>
      <c r="B63" s="153">
        <v>29</v>
      </c>
      <c r="C63" s="153">
        <v>2020</v>
      </c>
      <c r="D63" s="154" t="s">
        <v>158</v>
      </c>
      <c r="E63" s="164">
        <v>120</v>
      </c>
      <c r="F63" s="152" t="s">
        <v>165</v>
      </c>
    </row>
    <row r="64" spans="1:7" hidden="1">
      <c r="A64" s="153">
        <v>66</v>
      </c>
      <c r="B64" s="153">
        <v>29</v>
      </c>
      <c r="C64" s="153">
        <v>2020</v>
      </c>
      <c r="D64" s="162" t="s">
        <v>160</v>
      </c>
      <c r="E64" s="158">
        <v>600</v>
      </c>
    </row>
    <row r="65" spans="1:6" hidden="1">
      <c r="A65" s="153">
        <v>40</v>
      </c>
      <c r="B65" s="153">
        <v>29</v>
      </c>
      <c r="C65" s="153">
        <v>2020</v>
      </c>
      <c r="D65" s="154" t="s">
        <v>159</v>
      </c>
      <c r="E65" s="158">
        <v>600</v>
      </c>
    </row>
    <row r="66" spans="1:6" hidden="1">
      <c r="A66" s="153">
        <v>1</v>
      </c>
      <c r="B66" s="153">
        <v>30</v>
      </c>
      <c r="C66" s="153">
        <v>2020</v>
      </c>
      <c r="D66" s="154" t="s">
        <v>158</v>
      </c>
      <c r="E66" s="163">
        <v>20</v>
      </c>
    </row>
    <row r="67" spans="1:6">
      <c r="A67" s="153">
        <v>9</v>
      </c>
      <c r="B67" s="153">
        <v>30</v>
      </c>
      <c r="C67" s="153">
        <v>2020</v>
      </c>
      <c r="D67" s="154" t="s">
        <v>158</v>
      </c>
      <c r="E67" s="164">
        <v>120</v>
      </c>
      <c r="F67" s="152" t="s">
        <v>165</v>
      </c>
    </row>
    <row r="68" spans="1:6" hidden="1">
      <c r="A68" s="153">
        <v>67</v>
      </c>
      <c r="B68" s="153">
        <v>30</v>
      </c>
      <c r="C68" s="153">
        <v>2020</v>
      </c>
      <c r="D68" s="162" t="s">
        <v>160</v>
      </c>
      <c r="E68" s="158">
        <v>600</v>
      </c>
    </row>
    <row r="69" spans="1:6" hidden="1">
      <c r="A69" s="153">
        <v>37</v>
      </c>
      <c r="B69" s="153">
        <v>30</v>
      </c>
      <c r="C69" s="153">
        <v>2020</v>
      </c>
      <c r="D69" s="154" t="s">
        <v>159</v>
      </c>
      <c r="E69" s="158">
        <v>600</v>
      </c>
    </row>
    <row r="70" spans="1:6" hidden="1">
      <c r="A70" s="153">
        <v>2</v>
      </c>
      <c r="B70" s="153">
        <v>31</v>
      </c>
      <c r="C70" s="153">
        <v>2020</v>
      </c>
      <c r="D70" s="156" t="s">
        <v>158</v>
      </c>
      <c r="E70" s="163">
        <v>20</v>
      </c>
    </row>
    <row r="71" spans="1:6">
      <c r="A71" s="153">
        <v>8</v>
      </c>
      <c r="B71" s="153">
        <v>31</v>
      </c>
      <c r="C71" s="153">
        <v>2020</v>
      </c>
      <c r="D71" s="156" t="s">
        <v>158</v>
      </c>
      <c r="E71" s="164">
        <v>120</v>
      </c>
      <c r="F71" s="152" t="s">
        <v>165</v>
      </c>
    </row>
    <row r="72" spans="1:6" hidden="1">
      <c r="A72" s="153">
        <v>68</v>
      </c>
      <c r="B72" s="153">
        <v>31</v>
      </c>
      <c r="C72" s="153">
        <v>2020</v>
      </c>
      <c r="D72" s="162" t="s">
        <v>160</v>
      </c>
      <c r="E72" s="158">
        <v>600</v>
      </c>
    </row>
    <row r="73" spans="1:6" hidden="1">
      <c r="A73" s="153">
        <v>36</v>
      </c>
      <c r="B73" s="153">
        <v>31</v>
      </c>
      <c r="C73" s="153">
        <v>2020</v>
      </c>
      <c r="D73" s="156" t="s">
        <v>159</v>
      </c>
      <c r="E73" s="158">
        <v>600</v>
      </c>
    </row>
    <row r="74" spans="1:6" hidden="1">
      <c r="A74" s="153">
        <v>4</v>
      </c>
      <c r="B74" s="153">
        <v>32</v>
      </c>
      <c r="C74" s="153">
        <v>2020</v>
      </c>
      <c r="D74" s="156" t="s">
        <v>158</v>
      </c>
      <c r="E74" s="163">
        <v>20</v>
      </c>
    </row>
    <row r="75" spans="1:6">
      <c r="A75" s="153">
        <v>11</v>
      </c>
      <c r="B75" s="153">
        <v>32</v>
      </c>
      <c r="C75" s="153">
        <v>2020</v>
      </c>
      <c r="D75" s="156" t="s">
        <v>158</v>
      </c>
      <c r="E75" s="164">
        <v>120</v>
      </c>
      <c r="F75" s="152" t="s">
        <v>165</v>
      </c>
    </row>
    <row r="76" spans="1:6" hidden="1">
      <c r="A76" s="153">
        <v>71</v>
      </c>
      <c r="B76" s="153">
        <v>32</v>
      </c>
      <c r="C76" s="153">
        <v>2020</v>
      </c>
      <c r="D76" s="162" t="s">
        <v>160</v>
      </c>
      <c r="E76" s="158">
        <v>600</v>
      </c>
    </row>
    <row r="77" spans="1:6" hidden="1">
      <c r="A77" s="153">
        <v>35</v>
      </c>
      <c r="B77" s="153">
        <v>32</v>
      </c>
      <c r="C77" s="153">
        <v>2020</v>
      </c>
      <c r="D77" s="156" t="s">
        <v>159</v>
      </c>
      <c r="E77" s="158">
        <v>600</v>
      </c>
    </row>
    <row r="78" spans="1:6" hidden="1">
      <c r="A78" s="153">
        <v>0</v>
      </c>
      <c r="B78" s="153">
        <v>33</v>
      </c>
      <c r="C78" s="153">
        <v>2020</v>
      </c>
      <c r="D78" s="154" t="s">
        <v>158</v>
      </c>
      <c r="E78" s="163">
        <v>20</v>
      </c>
    </row>
    <row r="79" spans="1:6">
      <c r="A79" s="153">
        <v>6</v>
      </c>
      <c r="B79" s="153">
        <v>33</v>
      </c>
      <c r="C79" s="153">
        <v>2020</v>
      </c>
      <c r="D79" s="154" t="s">
        <v>158</v>
      </c>
      <c r="E79" s="164">
        <v>120</v>
      </c>
      <c r="F79" s="152" t="s">
        <v>165</v>
      </c>
    </row>
    <row r="80" spans="1:6" hidden="1">
      <c r="A80" s="153">
        <v>72</v>
      </c>
      <c r="B80" s="153">
        <v>33</v>
      </c>
      <c r="C80" s="153">
        <v>2020</v>
      </c>
      <c r="D80" s="162" t="s">
        <v>160</v>
      </c>
      <c r="E80" s="158">
        <v>600</v>
      </c>
    </row>
    <row r="81" spans="1:6" hidden="1">
      <c r="A81" s="153">
        <v>34</v>
      </c>
      <c r="B81" s="153">
        <v>33</v>
      </c>
      <c r="C81" s="153">
        <v>2020</v>
      </c>
      <c r="D81" s="154" t="s">
        <v>159</v>
      </c>
      <c r="E81" s="158">
        <v>600</v>
      </c>
    </row>
    <row r="82" spans="1:6" hidden="1">
      <c r="A82" s="153">
        <v>12</v>
      </c>
      <c r="B82" s="153">
        <v>34</v>
      </c>
      <c r="C82" s="153">
        <v>2021</v>
      </c>
      <c r="D82" s="154" t="s">
        <v>158</v>
      </c>
      <c r="E82" s="163">
        <v>20</v>
      </c>
    </row>
    <row r="83" spans="1:6">
      <c r="A83" s="153">
        <v>17</v>
      </c>
      <c r="B83" s="153">
        <v>34</v>
      </c>
      <c r="C83" s="153">
        <v>2021</v>
      </c>
      <c r="D83" s="154" t="s">
        <v>158</v>
      </c>
      <c r="E83" s="164">
        <v>120</v>
      </c>
      <c r="F83" s="152" t="s">
        <v>165</v>
      </c>
    </row>
    <row r="84" spans="1:6" hidden="1">
      <c r="A84" s="153">
        <v>74</v>
      </c>
      <c r="B84" s="153">
        <v>34</v>
      </c>
      <c r="C84" s="153">
        <v>2021</v>
      </c>
      <c r="D84" s="162" t="s">
        <v>160</v>
      </c>
      <c r="E84" s="158">
        <v>600</v>
      </c>
    </row>
    <row r="85" spans="1:6" hidden="1">
      <c r="A85" s="153">
        <v>43</v>
      </c>
      <c r="B85" s="153">
        <v>34</v>
      </c>
      <c r="C85" s="153">
        <v>2021</v>
      </c>
      <c r="D85" s="154" t="s">
        <v>159</v>
      </c>
      <c r="E85" s="158">
        <v>600</v>
      </c>
    </row>
    <row r="86" spans="1:6" hidden="1">
      <c r="A86" s="153">
        <v>14</v>
      </c>
      <c r="B86" s="153">
        <v>35</v>
      </c>
      <c r="C86" s="153">
        <v>2021</v>
      </c>
      <c r="D86" s="154" t="s">
        <v>158</v>
      </c>
      <c r="E86" s="163">
        <v>20</v>
      </c>
    </row>
    <row r="87" spans="1:6">
      <c r="A87" s="153">
        <v>20</v>
      </c>
      <c r="B87" s="153">
        <v>35</v>
      </c>
      <c r="C87" s="153">
        <v>2021</v>
      </c>
      <c r="D87" s="154" t="s">
        <v>158</v>
      </c>
      <c r="E87" s="164">
        <v>120</v>
      </c>
      <c r="F87" s="152" t="s">
        <v>165</v>
      </c>
    </row>
    <row r="88" spans="1:6" hidden="1">
      <c r="A88" s="153">
        <v>75</v>
      </c>
      <c r="B88" s="153">
        <v>35</v>
      </c>
      <c r="C88" s="153">
        <v>2021</v>
      </c>
      <c r="D88" s="162" t="s">
        <v>160</v>
      </c>
      <c r="E88" s="158">
        <v>600</v>
      </c>
    </row>
    <row r="89" spans="1:6" hidden="1">
      <c r="A89" s="153">
        <v>41</v>
      </c>
      <c r="B89" s="153">
        <v>35</v>
      </c>
      <c r="C89" s="153">
        <v>2021</v>
      </c>
      <c r="D89" s="154" t="s">
        <v>159</v>
      </c>
      <c r="E89" s="158">
        <v>600</v>
      </c>
    </row>
    <row r="90" spans="1:6" hidden="1">
      <c r="A90" s="153">
        <v>16</v>
      </c>
      <c r="B90" s="153">
        <v>36</v>
      </c>
      <c r="C90" s="153">
        <v>2021</v>
      </c>
      <c r="D90" s="154" t="s">
        <v>158</v>
      </c>
      <c r="E90" s="163">
        <v>20</v>
      </c>
    </row>
    <row r="91" spans="1:6">
      <c r="A91" s="153">
        <v>21</v>
      </c>
      <c r="B91" s="153">
        <v>36</v>
      </c>
      <c r="C91" s="153">
        <v>2021</v>
      </c>
      <c r="D91" s="154" t="s">
        <v>158</v>
      </c>
      <c r="E91" s="164">
        <v>120</v>
      </c>
      <c r="F91" s="152" t="s">
        <v>165</v>
      </c>
    </row>
    <row r="92" spans="1:6" hidden="1">
      <c r="A92" s="153">
        <v>76</v>
      </c>
      <c r="B92" s="153">
        <v>36</v>
      </c>
      <c r="C92" s="153">
        <v>2021</v>
      </c>
      <c r="D92" s="162" t="s">
        <v>160</v>
      </c>
      <c r="E92" s="158">
        <v>600</v>
      </c>
    </row>
    <row r="93" spans="1:6" hidden="1">
      <c r="A93" s="153">
        <v>42</v>
      </c>
      <c r="B93" s="153">
        <v>36</v>
      </c>
      <c r="C93" s="153">
        <v>2021</v>
      </c>
      <c r="D93" s="154" t="s">
        <v>159</v>
      </c>
      <c r="E93" s="158">
        <v>600</v>
      </c>
    </row>
    <row r="94" spans="1:6" hidden="1">
      <c r="A94" s="153">
        <v>15</v>
      </c>
      <c r="B94" s="153">
        <v>37</v>
      </c>
      <c r="C94" s="153">
        <v>2021</v>
      </c>
      <c r="D94" s="154" t="s">
        <v>158</v>
      </c>
      <c r="E94" s="163">
        <v>20</v>
      </c>
    </row>
    <row r="95" spans="1:6">
      <c r="A95" s="153">
        <v>18</v>
      </c>
      <c r="B95" s="153">
        <v>37</v>
      </c>
      <c r="C95" s="153">
        <v>2021</v>
      </c>
      <c r="D95" s="154" t="s">
        <v>158</v>
      </c>
      <c r="E95" s="164">
        <v>120</v>
      </c>
      <c r="F95" s="152" t="s">
        <v>165</v>
      </c>
    </row>
    <row r="96" spans="1:6" hidden="1">
      <c r="A96" s="153">
        <v>77</v>
      </c>
      <c r="B96" s="153">
        <v>37</v>
      </c>
      <c r="C96" s="153">
        <v>2021</v>
      </c>
      <c r="D96" s="162" t="s">
        <v>160</v>
      </c>
      <c r="E96" s="158">
        <v>600</v>
      </c>
    </row>
    <row r="97" spans="1:6" hidden="1">
      <c r="A97" s="153">
        <v>44</v>
      </c>
      <c r="B97" s="153">
        <v>37</v>
      </c>
      <c r="C97" s="153">
        <v>2021</v>
      </c>
      <c r="D97" s="154" t="s">
        <v>159</v>
      </c>
      <c r="E97" s="158">
        <v>600</v>
      </c>
    </row>
    <row r="98" spans="1:6" hidden="1">
      <c r="A98" s="153">
        <v>13</v>
      </c>
      <c r="B98" s="153">
        <v>38</v>
      </c>
      <c r="C98" s="153">
        <v>2021</v>
      </c>
      <c r="D98" s="154" t="s">
        <v>158</v>
      </c>
      <c r="E98" s="163">
        <v>20</v>
      </c>
    </row>
    <row r="99" spans="1:6">
      <c r="A99" s="153">
        <v>19</v>
      </c>
      <c r="B99" s="153">
        <v>38</v>
      </c>
      <c r="C99" s="153">
        <v>2021</v>
      </c>
      <c r="D99" s="154" t="s">
        <v>158</v>
      </c>
      <c r="E99" s="164">
        <v>120</v>
      </c>
      <c r="F99" s="152" t="s">
        <v>165</v>
      </c>
    </row>
    <row r="100" spans="1:6" hidden="1">
      <c r="A100" s="153">
        <v>73</v>
      </c>
      <c r="B100" s="153">
        <v>38</v>
      </c>
      <c r="C100" s="153">
        <v>2021</v>
      </c>
      <c r="D100" s="162" t="s">
        <v>160</v>
      </c>
      <c r="E100" s="158">
        <v>600</v>
      </c>
    </row>
    <row r="101" spans="1:6" hidden="1">
      <c r="A101" s="153">
        <v>45</v>
      </c>
      <c r="B101" s="153">
        <v>38</v>
      </c>
      <c r="C101" s="153">
        <v>2021</v>
      </c>
      <c r="D101" s="154" t="s">
        <v>159</v>
      </c>
      <c r="E101" s="158">
        <v>600</v>
      </c>
    </row>
    <row r="102" spans="1:6">
      <c r="A102" s="153">
        <v>22</v>
      </c>
      <c r="B102" s="153">
        <v>61</v>
      </c>
      <c r="C102" s="153">
        <v>2023</v>
      </c>
      <c r="D102" s="154" t="s">
        <v>158</v>
      </c>
      <c r="E102" s="164">
        <v>120</v>
      </c>
      <c r="F102" s="152" t="s">
        <v>165</v>
      </c>
    </row>
    <row r="103" spans="1:6" hidden="1">
      <c r="A103" s="153">
        <v>85</v>
      </c>
      <c r="B103" s="153">
        <v>61</v>
      </c>
      <c r="C103" s="153">
        <v>2023</v>
      </c>
      <c r="D103" s="162" t="s">
        <v>160</v>
      </c>
      <c r="E103" s="165">
        <v>200</v>
      </c>
    </row>
    <row r="104" spans="1:6" hidden="1">
      <c r="A104" s="153">
        <v>46</v>
      </c>
      <c r="B104" s="153">
        <v>61</v>
      </c>
      <c r="C104" s="153">
        <v>2023</v>
      </c>
      <c r="D104" s="154" t="s">
        <v>159</v>
      </c>
      <c r="E104" s="165">
        <v>200</v>
      </c>
    </row>
    <row r="105" spans="1:6">
      <c r="A105" s="153">
        <v>23</v>
      </c>
      <c r="B105" s="153">
        <v>62</v>
      </c>
      <c r="C105" s="153">
        <v>2023</v>
      </c>
      <c r="D105" s="154" t="s">
        <v>158</v>
      </c>
      <c r="E105" s="164">
        <v>120</v>
      </c>
      <c r="F105" s="152" t="s">
        <v>165</v>
      </c>
    </row>
    <row r="106" spans="1:6" hidden="1">
      <c r="A106" s="153">
        <v>84</v>
      </c>
      <c r="B106" s="153">
        <v>62</v>
      </c>
      <c r="C106" s="153">
        <v>2023</v>
      </c>
      <c r="D106" s="162" t="s">
        <v>160</v>
      </c>
      <c r="E106" s="165">
        <v>200</v>
      </c>
    </row>
    <row r="107" spans="1:6" hidden="1">
      <c r="A107" s="153">
        <v>47</v>
      </c>
      <c r="B107" s="153">
        <v>62</v>
      </c>
      <c r="C107" s="153">
        <v>2023</v>
      </c>
      <c r="D107" s="154" t="s">
        <v>159</v>
      </c>
      <c r="E107" s="165">
        <v>200</v>
      </c>
    </row>
    <row r="108" spans="1:6">
      <c r="A108" s="153">
        <v>24</v>
      </c>
      <c r="B108" s="153">
        <v>63</v>
      </c>
      <c r="C108" s="153">
        <v>2023</v>
      </c>
      <c r="D108" s="154" t="s">
        <v>158</v>
      </c>
      <c r="E108" s="164">
        <v>120</v>
      </c>
      <c r="F108" s="152" t="s">
        <v>165</v>
      </c>
    </row>
    <row r="109" spans="1:6" hidden="1">
      <c r="A109" s="153">
        <v>83</v>
      </c>
      <c r="B109" s="153">
        <v>63</v>
      </c>
      <c r="C109" s="153">
        <v>2023</v>
      </c>
      <c r="D109" s="162" t="s">
        <v>160</v>
      </c>
      <c r="E109" s="165">
        <v>200</v>
      </c>
    </row>
    <row r="110" spans="1:6" hidden="1">
      <c r="A110" s="153">
        <v>48</v>
      </c>
      <c r="B110" s="153">
        <v>63</v>
      </c>
      <c r="C110" s="153">
        <v>2023</v>
      </c>
      <c r="D110" s="154" t="s">
        <v>159</v>
      </c>
      <c r="E110" s="165">
        <v>200</v>
      </c>
    </row>
    <row r="111" spans="1:6">
      <c r="A111" s="153">
        <v>25</v>
      </c>
      <c r="B111" s="153">
        <v>64</v>
      </c>
      <c r="C111" s="153">
        <v>2023</v>
      </c>
      <c r="D111" s="154" t="s">
        <v>158</v>
      </c>
      <c r="E111" s="164">
        <v>120</v>
      </c>
      <c r="F111" s="152" t="s">
        <v>165</v>
      </c>
    </row>
    <row r="112" spans="1:6" hidden="1">
      <c r="A112" s="153">
        <v>82</v>
      </c>
      <c r="B112" s="153">
        <v>64</v>
      </c>
      <c r="C112" s="153">
        <v>2023</v>
      </c>
      <c r="D112" s="162" t="s">
        <v>160</v>
      </c>
      <c r="E112" s="165">
        <v>200</v>
      </c>
    </row>
    <row r="113" spans="1:6" hidden="1">
      <c r="A113" s="153">
        <v>49</v>
      </c>
      <c r="B113" s="153">
        <v>64</v>
      </c>
      <c r="C113" s="153">
        <v>2023</v>
      </c>
      <c r="D113" s="154" t="s">
        <v>159</v>
      </c>
      <c r="E113" s="165">
        <v>200</v>
      </c>
    </row>
    <row r="114" spans="1:6">
      <c r="A114" s="153">
        <v>26</v>
      </c>
      <c r="B114" s="153">
        <v>65</v>
      </c>
      <c r="C114" s="153">
        <v>2023</v>
      </c>
      <c r="D114" s="154" t="s">
        <v>158</v>
      </c>
      <c r="E114" s="164">
        <v>120</v>
      </c>
      <c r="F114" s="152" t="s">
        <v>165</v>
      </c>
    </row>
    <row r="115" spans="1:6" hidden="1">
      <c r="A115" s="153">
        <v>81</v>
      </c>
      <c r="B115" s="153">
        <v>65</v>
      </c>
      <c r="C115" s="153">
        <v>2023</v>
      </c>
      <c r="D115" s="162" t="s">
        <v>160</v>
      </c>
      <c r="E115" s="165">
        <v>200</v>
      </c>
    </row>
    <row r="116" spans="1:6" hidden="1">
      <c r="A116" s="153">
        <v>50</v>
      </c>
      <c r="B116" s="153">
        <v>65</v>
      </c>
      <c r="C116" s="153">
        <v>2023</v>
      </c>
      <c r="D116" s="154" t="s">
        <v>159</v>
      </c>
      <c r="E116" s="165">
        <v>200</v>
      </c>
    </row>
    <row r="117" spans="1:6">
      <c r="A117" s="153">
        <v>27</v>
      </c>
      <c r="B117" s="153">
        <v>67</v>
      </c>
      <c r="C117" s="153">
        <v>2023</v>
      </c>
      <c r="D117" s="154" t="s">
        <v>158</v>
      </c>
      <c r="E117" s="164">
        <v>120</v>
      </c>
      <c r="F117" s="152" t="s">
        <v>165</v>
      </c>
    </row>
    <row r="118" spans="1:6" hidden="1">
      <c r="A118" s="153">
        <v>80</v>
      </c>
      <c r="B118" s="153">
        <v>67</v>
      </c>
      <c r="C118" s="153">
        <v>2023</v>
      </c>
      <c r="D118" s="162" t="s">
        <v>160</v>
      </c>
      <c r="E118" s="165">
        <v>200</v>
      </c>
    </row>
    <row r="119" spans="1:6" hidden="1">
      <c r="A119" s="153">
        <v>51</v>
      </c>
      <c r="B119" s="153">
        <v>67</v>
      </c>
      <c r="C119" s="153">
        <v>2023</v>
      </c>
      <c r="D119" s="154" t="s">
        <v>159</v>
      </c>
      <c r="E119" s="165">
        <v>200</v>
      </c>
    </row>
    <row r="120" spans="1:6">
      <c r="A120" s="153">
        <v>28</v>
      </c>
      <c r="B120" s="153">
        <v>68</v>
      </c>
      <c r="C120" s="153">
        <v>2023</v>
      </c>
      <c r="D120" s="154" t="s">
        <v>158</v>
      </c>
      <c r="E120" s="164">
        <v>120</v>
      </c>
      <c r="F120" s="152" t="s">
        <v>165</v>
      </c>
    </row>
    <row r="121" spans="1:6" hidden="1">
      <c r="A121" s="153">
        <v>78</v>
      </c>
      <c r="B121" s="153">
        <v>68</v>
      </c>
      <c r="C121" s="153">
        <v>2023</v>
      </c>
      <c r="D121" s="162" t="s">
        <v>160</v>
      </c>
      <c r="E121" s="165">
        <v>200</v>
      </c>
    </row>
    <row r="122" spans="1:6" hidden="1">
      <c r="A122" s="153">
        <v>52</v>
      </c>
      <c r="B122" s="153">
        <v>68</v>
      </c>
      <c r="C122" s="153">
        <v>2023</v>
      </c>
      <c r="D122" s="154" t="s">
        <v>159</v>
      </c>
      <c r="E122" s="165">
        <v>200</v>
      </c>
    </row>
    <row r="123" spans="1:6">
      <c r="A123" s="153">
        <v>29</v>
      </c>
      <c r="B123" s="153">
        <v>69</v>
      </c>
      <c r="C123" s="153">
        <v>2023</v>
      </c>
      <c r="D123" s="154" t="s">
        <v>158</v>
      </c>
      <c r="E123" s="164">
        <v>120</v>
      </c>
      <c r="F123" s="152" t="s">
        <v>165</v>
      </c>
    </row>
    <row r="124" spans="1:6" hidden="1">
      <c r="A124" s="153">
        <v>79</v>
      </c>
      <c r="B124" s="153">
        <v>69</v>
      </c>
      <c r="C124" s="153">
        <v>2023</v>
      </c>
      <c r="D124" s="162" t="s">
        <v>160</v>
      </c>
      <c r="E124" s="165">
        <v>200</v>
      </c>
    </row>
    <row r="125" spans="1:6" hidden="1">
      <c r="A125" s="153">
        <v>53</v>
      </c>
      <c r="B125" s="153">
        <v>69</v>
      </c>
      <c r="C125" s="153">
        <v>2023</v>
      </c>
      <c r="D125" s="154" t="s">
        <v>159</v>
      </c>
      <c r="E125" s="165">
        <v>200</v>
      </c>
    </row>
    <row r="126" spans="1:6">
      <c r="A126" s="153">
        <v>30</v>
      </c>
      <c r="B126" s="153">
        <v>87</v>
      </c>
      <c r="C126" s="153">
        <v>2024</v>
      </c>
      <c r="D126" s="154" t="s">
        <v>158</v>
      </c>
      <c r="E126" s="164">
        <v>120</v>
      </c>
      <c r="F126" s="152" t="s">
        <v>165</v>
      </c>
    </row>
    <row r="127" spans="1:6" hidden="1">
      <c r="A127" s="153">
        <v>86</v>
      </c>
      <c r="B127" s="153">
        <v>87</v>
      </c>
      <c r="C127" s="153">
        <v>2024</v>
      </c>
      <c r="D127" s="162" t="s">
        <v>160</v>
      </c>
      <c r="E127" s="165">
        <v>200</v>
      </c>
    </row>
    <row r="128" spans="1:6">
      <c r="A128" s="153">
        <v>33</v>
      </c>
      <c r="B128" s="153">
        <v>88</v>
      </c>
      <c r="C128" s="153">
        <v>2025</v>
      </c>
      <c r="D128" s="154" t="s">
        <v>158</v>
      </c>
      <c r="E128" s="164">
        <v>120</v>
      </c>
      <c r="F128" s="152" t="s">
        <v>165</v>
      </c>
    </row>
    <row r="129" spans="1:6" hidden="1">
      <c r="A129" s="153">
        <v>89</v>
      </c>
      <c r="B129" s="153">
        <v>88</v>
      </c>
      <c r="C129" s="153">
        <v>2025</v>
      </c>
      <c r="D129" s="162" t="s">
        <v>160</v>
      </c>
      <c r="E129" s="165">
        <v>200</v>
      </c>
    </row>
    <row r="130" spans="1:6">
      <c r="A130" s="153">
        <v>31</v>
      </c>
      <c r="B130" s="153">
        <v>89</v>
      </c>
      <c r="C130" s="153">
        <v>2025</v>
      </c>
      <c r="D130" s="154" t="s">
        <v>158</v>
      </c>
      <c r="E130" s="164">
        <v>120</v>
      </c>
      <c r="F130" s="152" t="s">
        <v>165</v>
      </c>
    </row>
    <row r="131" spans="1:6" hidden="1">
      <c r="A131" s="153">
        <v>88</v>
      </c>
      <c r="B131" s="153">
        <v>89</v>
      </c>
      <c r="C131" s="153">
        <v>2025</v>
      </c>
      <c r="D131" s="162" t="s">
        <v>160</v>
      </c>
      <c r="E131" s="165">
        <v>200</v>
      </c>
    </row>
    <row r="132" spans="1:6">
      <c r="A132" s="153">
        <v>32</v>
      </c>
      <c r="B132" s="153">
        <v>90</v>
      </c>
      <c r="C132" s="153">
        <v>2025</v>
      </c>
      <c r="D132" s="154" t="s">
        <v>158</v>
      </c>
      <c r="E132" s="164">
        <v>120</v>
      </c>
      <c r="F132" s="152" t="s">
        <v>165</v>
      </c>
    </row>
    <row r="133" spans="1:6" hidden="1">
      <c r="A133" s="153">
        <v>87</v>
      </c>
      <c r="B133" s="153">
        <v>90</v>
      </c>
      <c r="C133" s="153">
        <v>2025</v>
      </c>
      <c r="D133" s="162" t="s">
        <v>160</v>
      </c>
      <c r="E133" s="165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139</v>
      </c>
      <c r="D2" s="149" t="s">
        <v>140</v>
      </c>
      <c r="E2" s="149" t="s">
        <v>141</v>
      </c>
      <c r="F2" s="149" t="s">
        <v>142</v>
      </c>
      <c r="G2" s="150" t="s">
        <v>143</v>
      </c>
      <c r="H2" s="134" t="s">
        <v>151</v>
      </c>
      <c r="I2" s="148" t="s">
        <v>150</v>
      </c>
      <c r="J2" s="148" t="s">
        <v>149</v>
      </c>
      <c r="K2" s="151" t="s">
        <v>144</v>
      </c>
      <c r="L2" s="151" t="s">
        <v>145</v>
      </c>
      <c r="M2" s="151" t="s">
        <v>146</v>
      </c>
      <c r="N2" s="151" t="s">
        <v>152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148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147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4"/>
  <sheetViews>
    <sheetView zoomScale="106" zoomScaleNormal="106" workbookViewId="0">
      <selection activeCell="D14" sqref="D14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23">
      <c r="A17" s="8" t="s">
        <v>20</v>
      </c>
      <c r="B17" s="17">
        <v>95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23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23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23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23">
      <c r="A21" s="8" t="s">
        <v>21</v>
      </c>
      <c r="B21" s="17"/>
      <c r="C21" s="17" t="s">
        <v>38</v>
      </c>
      <c r="F21" s="10"/>
      <c r="J21" s="10"/>
      <c r="K21" s="261">
        <f>K20+41</f>
        <v>2460777.6349054021</v>
      </c>
      <c r="L21" s="262"/>
      <c r="M21" s="262"/>
      <c r="N21" s="262"/>
      <c r="O21" s="262"/>
      <c r="P21" s="262"/>
      <c r="Q21" s="263">
        <f>K21-'Planet c'!$G$228</f>
        <v>45758.634905402083</v>
      </c>
      <c r="R21" s="112"/>
      <c r="S21" s="112"/>
    </row>
    <row r="22" spans="1:23">
      <c r="A22" s="8" t="s">
        <v>21</v>
      </c>
      <c r="B22" s="17"/>
      <c r="C22" s="17" t="s">
        <v>39</v>
      </c>
      <c r="F22" s="10"/>
      <c r="J22" s="10"/>
      <c r="K22" s="261">
        <f t="shared" ref="K22" si="12">K21+41</f>
        <v>2460818.6349054021</v>
      </c>
      <c r="L22" s="262"/>
      <c r="M22" s="262"/>
      <c r="N22" s="262"/>
      <c r="O22" s="262"/>
      <c r="P22" s="262"/>
      <c r="Q22" s="263">
        <f>K22-'Planet c'!$G$228</f>
        <v>45799.634905402083</v>
      </c>
      <c r="R22" s="112"/>
      <c r="S22" s="112"/>
      <c r="T22" s="267" t="s">
        <v>37</v>
      </c>
      <c r="U22" s="268" t="s">
        <v>38</v>
      </c>
      <c r="V22" s="268" t="s">
        <v>39</v>
      </c>
      <c r="W22" s="268" t="s">
        <v>71</v>
      </c>
    </row>
    <row r="23" spans="1:23">
      <c r="A23" s="8" t="s">
        <v>21</v>
      </c>
      <c r="B23" s="17">
        <v>94</v>
      </c>
      <c r="C23" s="17" t="s">
        <v>71</v>
      </c>
      <c r="F23" s="10"/>
      <c r="J23" s="10"/>
      <c r="K23" s="12">
        <f>(V23+U23)/2+2460800</f>
        <v>2460859.2275</v>
      </c>
      <c r="L23" s="31">
        <f>W23-T23</f>
        <v>0.17999999999999972</v>
      </c>
      <c r="M23" s="7">
        <f>V23-U23</f>
        <v>0.10500000000000398</v>
      </c>
      <c r="N23" s="62">
        <v>8.2000000000000007E-3</v>
      </c>
      <c r="O23" s="31">
        <f t="shared" ref="O23" si="13">L23-M23</f>
        <v>7.4999999999995737E-2</v>
      </c>
      <c r="Q23" s="113">
        <f>K23-'Planet c'!$G$228</f>
        <v>45840.227500000037</v>
      </c>
      <c r="R23" s="112"/>
      <c r="S23" s="112"/>
      <c r="T23" s="264">
        <v>59.13</v>
      </c>
      <c r="U23" s="264">
        <v>59.174999999999997</v>
      </c>
      <c r="V23" s="264">
        <v>59.28</v>
      </c>
      <c r="W23" s="264">
        <v>59.31</v>
      </c>
    </row>
    <row r="24" spans="1:23">
      <c r="A24" s="8" t="s">
        <v>21</v>
      </c>
      <c r="B24" s="17">
        <v>95</v>
      </c>
      <c r="C24" s="17" t="s">
        <v>117</v>
      </c>
      <c r="F24" s="10"/>
      <c r="J24" s="10"/>
      <c r="K24" s="18">
        <f>K23+40.8</f>
        <v>2460900.0274999999</v>
      </c>
      <c r="Q24" s="113">
        <f>K24-'Planet c'!$G$228</f>
        <v>45881.027499999851</v>
      </c>
      <c r="R24" s="112">
        <v>45863</v>
      </c>
      <c r="S24" s="112">
        <v>45889</v>
      </c>
      <c r="T24" s="265"/>
      <c r="U24" s="265"/>
      <c r="V24" s="265"/>
      <c r="W24" s="265"/>
    </row>
    <row r="25" spans="1:23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  <c r="T25" s="265"/>
      <c r="U25" s="265"/>
      <c r="V25" s="265"/>
      <c r="W25" s="266"/>
    </row>
    <row r="26" spans="1:23">
      <c r="A26" s="8" t="s">
        <v>21</v>
      </c>
      <c r="B26" s="17">
        <v>97</v>
      </c>
      <c r="C26" s="17" t="s">
        <v>118</v>
      </c>
      <c r="F26" s="10"/>
      <c r="J26" s="10"/>
      <c r="K26" s="18">
        <f>K24+40.8</f>
        <v>2460940.8274999997</v>
      </c>
      <c r="Q26" s="113">
        <f>K26-'Planet c'!$G$228</f>
        <v>45921.827499999665</v>
      </c>
      <c r="R26" s="112">
        <v>45915</v>
      </c>
      <c r="S26" s="112">
        <v>45970</v>
      </c>
      <c r="T26" s="265"/>
      <c r="U26" s="265"/>
      <c r="V26" s="265"/>
      <c r="W26" s="265"/>
    </row>
    <row r="27" spans="1:23">
      <c r="A27" s="8" t="s">
        <v>21</v>
      </c>
      <c r="B27" s="17">
        <v>97</v>
      </c>
      <c r="C27" s="17" t="s">
        <v>119</v>
      </c>
      <c r="F27" s="10"/>
      <c r="J27" s="10"/>
      <c r="K27" s="18">
        <f>K26+40.8</f>
        <v>2460981.6274999995</v>
      </c>
      <c r="Q27" s="113">
        <f>K27-'Planet c'!$G$228</f>
        <v>45962.627499999478</v>
      </c>
      <c r="R27" s="112">
        <v>45915</v>
      </c>
      <c r="S27" s="112">
        <v>45970</v>
      </c>
      <c r="T27" s="265"/>
      <c r="U27" s="265"/>
      <c r="V27" s="265"/>
      <c r="W27" s="265"/>
    </row>
    <row r="28" spans="1:23">
      <c r="A28" s="8" t="s">
        <v>21</v>
      </c>
      <c r="B28" s="17">
        <v>98</v>
      </c>
      <c r="C28" s="17" t="s">
        <v>32</v>
      </c>
      <c r="F28" s="10"/>
      <c r="J28" s="10"/>
      <c r="K28" s="18">
        <f>K27+40.8</f>
        <v>2461022.4274999993</v>
      </c>
      <c r="Q28" s="113">
        <f>K28-'Planet c'!$G$228</f>
        <v>46003.427499999292</v>
      </c>
      <c r="R28" s="112">
        <v>45970</v>
      </c>
      <c r="S28" s="112">
        <v>46027</v>
      </c>
      <c r="T28" s="265"/>
      <c r="U28" s="265"/>
      <c r="V28" s="265"/>
      <c r="W28" s="265"/>
    </row>
    <row r="29" spans="1:23">
      <c r="A29" s="8"/>
      <c r="K29" s="12"/>
      <c r="R29" s="112"/>
      <c r="S29" s="112"/>
    </row>
    <row r="30" spans="1:23">
      <c r="A30" s="8"/>
      <c r="K30" s="12"/>
      <c r="R30" s="112"/>
      <c r="S30" s="112"/>
    </row>
    <row r="31" spans="1:23">
      <c r="L31" s="12"/>
      <c r="M31" s="12"/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4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4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4"/>
        <v>82.638059258736973</v>
      </c>
      <c r="G37" s="7" t="s">
        <v>44</v>
      </c>
      <c r="H37" s="7">
        <v>1</v>
      </c>
    </row>
    <row r="38" spans="4:8">
      <c r="D38" s="18">
        <f t="shared" ref="D38:D41" si="15">D37+83</f>
        <v>2458813.3328</v>
      </c>
      <c r="E38" s="13"/>
      <c r="F38" s="7">
        <f t="shared" si="14"/>
        <v>83.153035090454694</v>
      </c>
    </row>
    <row r="39" spans="4:8">
      <c r="D39" s="18">
        <f t="shared" si="15"/>
        <v>2458896.3328</v>
      </c>
      <c r="E39" s="13"/>
      <c r="F39" s="7">
        <f t="shared" si="14"/>
        <v>83.542719117801852</v>
      </c>
    </row>
    <row r="40" spans="4:8">
      <c r="D40" s="18">
        <f t="shared" si="15"/>
        <v>2458979.3328</v>
      </c>
      <c r="E40" s="13"/>
      <c r="F40" s="7">
        <f t="shared" si="14"/>
        <v>83.699339965118099</v>
      </c>
    </row>
    <row r="41" spans="4:8">
      <c r="D41" s="18">
        <f t="shared" si="15"/>
        <v>2459062.3328</v>
      </c>
      <c r="E41" s="13"/>
      <c r="F41" s="7">
        <f t="shared" si="14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4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4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4"/>
        <v>82.191215220517591</v>
      </c>
    </row>
    <row r="45" spans="4:8">
      <c r="D45" s="18">
        <f t="shared" ref="D45:D52" si="16">D44+83</f>
        <v>2459396.2535000001</v>
      </c>
      <c r="E45" s="13"/>
      <c r="F45" s="7">
        <f t="shared" si="14"/>
        <v>81.824765723684834</v>
      </c>
    </row>
    <row r="46" spans="4:8">
      <c r="D46" s="18">
        <f t="shared" si="16"/>
        <v>2459479.2535000001</v>
      </c>
      <c r="E46" s="13"/>
      <c r="F46" s="7">
        <f t="shared" si="14"/>
        <v>81.70037182924797</v>
      </c>
    </row>
    <row r="47" spans="4:8">
      <c r="D47" s="18">
        <f t="shared" si="16"/>
        <v>2459562.2535000001</v>
      </c>
      <c r="E47" s="13"/>
      <c r="F47" s="7">
        <f t="shared" si="14"/>
        <v>81.852436027908183</v>
      </c>
    </row>
    <row r="48" spans="4:8">
      <c r="D48" s="18">
        <f t="shared" si="16"/>
        <v>2459645.2535000001</v>
      </c>
      <c r="E48" s="13"/>
      <c r="F48" s="7">
        <f t="shared" si="14"/>
        <v>82.238903303990682</v>
      </c>
    </row>
    <row r="49" spans="4:6">
      <c r="D49" s="18">
        <f t="shared" si="16"/>
        <v>2459728.2535000001</v>
      </c>
      <c r="E49" s="13"/>
      <c r="F49" s="7">
        <f t="shared" si="14"/>
        <v>82.752891909545326</v>
      </c>
    </row>
    <row r="50" spans="4:6">
      <c r="D50" s="18">
        <f t="shared" si="16"/>
        <v>2459811.2535000001</v>
      </c>
      <c r="E50" s="13"/>
      <c r="F50" s="7">
        <f t="shared" si="14"/>
        <v>83.252252679589731</v>
      </c>
    </row>
    <row r="51" spans="4:6">
      <c r="D51" s="18">
        <f t="shared" si="16"/>
        <v>2459894.2535000001</v>
      </c>
      <c r="E51" s="13"/>
      <c r="F51" s="7">
        <f t="shared" si="14"/>
        <v>83.598881936883473</v>
      </c>
    </row>
    <row r="52" spans="4:6">
      <c r="D52" s="18">
        <f t="shared" si="16"/>
        <v>2459977.2535000001</v>
      </c>
      <c r="E52" s="13"/>
      <c r="F52" s="7">
        <f t="shared" si="14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4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4"/>
        <v>83.118777348149962</v>
      </c>
    </row>
    <row r="78" spans="1:5">
      <c r="D78" s="7" t="s">
        <v>37</v>
      </c>
      <c r="E78" s="7" t="s">
        <v>71</v>
      </c>
    </row>
    <row r="79" spans="1:5">
      <c r="A79" s="8" t="s">
        <v>20</v>
      </c>
      <c r="B79" s="16">
        <v>28</v>
      </c>
      <c r="C79" s="16" t="s">
        <v>32</v>
      </c>
      <c r="D79" s="31">
        <f>'28c'!$K$31</f>
        <v>2459065.0931111425</v>
      </c>
      <c r="E79" s="31">
        <f>'28c'!$K$34</f>
        <v>2459065.3847746374</v>
      </c>
    </row>
    <row r="80" spans="1:5">
      <c r="A80" s="8" t="s">
        <v>20</v>
      </c>
      <c r="B80" s="16">
        <v>31</v>
      </c>
      <c r="C80" s="16" t="s">
        <v>33</v>
      </c>
      <c r="D80" s="31">
        <f>'31c'!$K$31</f>
        <v>2459148.3431854933</v>
      </c>
      <c r="E80" s="31">
        <f>'31c'!$K$34</f>
        <v>2459148.6279118527</v>
      </c>
    </row>
    <row r="81" spans="1:5">
      <c r="A81" s="8" t="s">
        <v>20</v>
      </c>
      <c r="B81" s="16">
        <v>34</v>
      </c>
      <c r="C81" s="16" t="s">
        <v>34</v>
      </c>
      <c r="D81" s="31">
        <f>'34c'!$K$31</f>
        <v>2459230.96270811</v>
      </c>
      <c r="E81" s="31">
        <f>'34c'!$K$34</f>
        <v>2459231.2543796636</v>
      </c>
    </row>
    <row r="82" spans="1:5">
      <c r="A82" s="8" t="s">
        <v>20</v>
      </c>
      <c r="B82" s="16">
        <v>37</v>
      </c>
      <c r="C82" s="16" t="s">
        <v>35</v>
      </c>
      <c r="D82" s="31">
        <f>'37c'!$K$31</f>
        <v>2459313.1088080285</v>
      </c>
      <c r="E82" s="31">
        <f>'37c'!$K$34</f>
        <v>2459313.4004717376</v>
      </c>
    </row>
    <row r="83" spans="1:5">
      <c r="A83" s="8" t="s">
        <v>20</v>
      </c>
      <c r="B83" s="16">
        <v>61</v>
      </c>
      <c r="C83" s="16" t="s">
        <v>40</v>
      </c>
      <c r="D83" s="31">
        <f>'61c'!$K$31</f>
        <v>2459975.9278488979</v>
      </c>
      <c r="E83" s="31">
        <f>'61c'!$K$34</f>
        <v>2459976.2070197146</v>
      </c>
    </row>
    <row r="84" spans="1:5">
      <c r="A84" s="8" t="s">
        <v>20</v>
      </c>
      <c r="B84" s="17">
        <v>64</v>
      </c>
      <c r="C84" s="17" t="s">
        <v>41</v>
      </c>
      <c r="D84" s="31">
        <f>'64c'!$K$31</f>
        <v>2460059.4809668693</v>
      </c>
      <c r="E84" s="31">
        <f>'64c'!$K$34</f>
        <v>2460059.7564260294</v>
      </c>
    </row>
    <row r="85" spans="1:5">
      <c r="A85" s="8" t="s">
        <v>20</v>
      </c>
      <c r="B85" s="17">
        <v>67</v>
      </c>
      <c r="C85" s="17" t="s">
        <v>42</v>
      </c>
      <c r="D85" s="31">
        <f>'67c'!$K$31</f>
        <v>2460142.4609310823</v>
      </c>
      <c r="E85" s="31">
        <f>'67c'!$K$34</f>
        <v>2460142.7363902261</v>
      </c>
    </row>
    <row r="86" spans="1:5">
      <c r="A86" s="8" t="s">
        <v>20</v>
      </c>
      <c r="B86" s="17">
        <v>89</v>
      </c>
      <c r="C86" s="17" t="s">
        <v>110</v>
      </c>
      <c r="D86" s="31">
        <f>'89c'!$K$31</f>
        <v>2460718.4882754739</v>
      </c>
      <c r="E86" s="31">
        <f>'89c'!$K$34</f>
        <v>2460718.7410553764</v>
      </c>
    </row>
    <row r="87" spans="1:5">
      <c r="A87" s="8" t="s">
        <v>20</v>
      </c>
      <c r="B87" s="17"/>
      <c r="C87" s="17" t="s">
        <v>128</v>
      </c>
    </row>
    <row r="88" spans="1:5">
      <c r="A88" s="8" t="s">
        <v>20</v>
      </c>
      <c r="B88" s="17">
        <v>95</v>
      </c>
      <c r="C88" s="17" t="s">
        <v>129</v>
      </c>
    </row>
    <row r="89" spans="1:5" ht="15.75" thickBot="1">
      <c r="A89" s="97" t="s">
        <v>20</v>
      </c>
      <c r="B89" s="98">
        <v>97</v>
      </c>
      <c r="C89" s="98" t="s">
        <v>130</v>
      </c>
      <c r="D89" s="99"/>
      <c r="E89" s="99"/>
    </row>
    <row r="90" spans="1:5">
      <c r="A90" s="8" t="s">
        <v>21</v>
      </c>
      <c r="B90" s="17">
        <v>88</v>
      </c>
      <c r="C90" s="17" t="s">
        <v>36</v>
      </c>
      <c r="D90" s="31">
        <f>'88d'!$K$31</f>
        <v>2460695.4796898947</v>
      </c>
      <c r="E90" s="31">
        <f>'88d'!$K$34</f>
        <v>2460695.5894138231</v>
      </c>
    </row>
    <row r="91" spans="1:5">
      <c r="A91" s="8" t="s">
        <v>21</v>
      </c>
      <c r="B91" s="17">
        <v>89</v>
      </c>
      <c r="C91" s="17" t="s">
        <v>37</v>
      </c>
      <c r="D91" s="31">
        <f>'89d'!$K$31</f>
        <v>2460736.5800440735</v>
      </c>
      <c r="E91" s="31">
        <f>'89d'!$K$34</f>
        <v>2460736.6897667288</v>
      </c>
    </row>
    <row r="92" spans="1:5">
      <c r="A92" s="8" t="s">
        <v>21</v>
      </c>
      <c r="B92" s="17"/>
      <c r="C92" s="17" t="s">
        <v>38</v>
      </c>
      <c r="D92" s="262"/>
    </row>
    <row r="93" spans="1:5">
      <c r="A93" s="8" t="s">
        <v>21</v>
      </c>
      <c r="B93" s="17"/>
      <c r="C93" s="17" t="s">
        <v>39</v>
      </c>
      <c r="D93" s="262"/>
    </row>
    <row r="94" spans="1:5">
      <c r="A94" s="8" t="s">
        <v>21</v>
      </c>
      <c r="B94" s="17">
        <v>94</v>
      </c>
      <c r="C94" s="17" t="s">
        <v>71</v>
      </c>
      <c r="D94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33</vt:i4>
      </vt:variant>
    </vt:vector>
  </HeadingPairs>
  <TitlesOfParts>
    <vt:vector size="33" baseType="lpstr">
      <vt:lpstr>mcmc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2025-08-21T21:07:54Z</dcterms:modified>
</cp:coreProperties>
</file>