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ults\"/>
    </mc:Choice>
  </mc:AlternateContent>
  <xr:revisionPtr revIDLastSave="0" documentId="13_ncr:1_{5E057ED5-FD9C-4F36-B394-AEA7C322365D}" xr6:coauthVersionLast="47" xr6:coauthVersionMax="47" xr10:uidLastSave="{00000000-0000-0000-0000-000000000000}"/>
  <bookViews>
    <workbookView xWindow="-120" yWindow="-120" windowWidth="29040" windowHeight="15720" activeTab="3" xr2:uid="{98936307-1AC5-4379-A05D-810F04CE2DDF}"/>
  </bookViews>
  <sheets>
    <sheet name="post Kepler 1" sheetId="1" r:id="rId1"/>
    <sheet name="post Kepler 2" sheetId="2" r:id="rId2"/>
    <sheet name="Kepler TT" sheetId="8" r:id="rId3"/>
    <sheet name="TT Residue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N13" i="2" s="1"/>
  <c r="M7" i="2"/>
  <c r="B5" i="2"/>
  <c r="M5" i="2" s="1"/>
  <c r="B4" i="2"/>
  <c r="M4" i="2" s="1"/>
  <c r="O64" i="1"/>
  <c r="N61" i="1" s="1"/>
  <c r="M6" i="2" l="1"/>
  <c r="B6" i="2" s="1"/>
  <c r="M3" i="2"/>
  <c r="B3" i="2" s="1"/>
  <c r="N12" i="2"/>
  <c r="B12" i="2" s="1"/>
  <c r="N11" i="2"/>
  <c r="B11" i="2" s="1"/>
  <c r="M13" i="2"/>
  <c r="M14" i="2" s="1"/>
  <c r="B14" i="2" s="1"/>
  <c r="N59" i="1"/>
  <c r="N60" i="1"/>
  <c r="O160" i="1"/>
  <c r="O124" i="1"/>
  <c r="O108" i="1"/>
  <c r="O93" i="1"/>
  <c r="O11" i="1"/>
  <c r="N8" i="1" s="1"/>
  <c r="O30" i="1"/>
  <c r="N25" i="1" s="1"/>
  <c r="O78" i="1"/>
  <c r="N73" i="1" s="1"/>
  <c r="O50" i="1"/>
  <c r="N46" i="1"/>
  <c r="N47" i="1"/>
  <c r="N45" i="1"/>
  <c r="N44" i="1"/>
  <c r="N43" i="1"/>
  <c r="N42" i="1"/>
  <c r="P59" i="1" l="1"/>
  <c r="N103" i="1"/>
  <c r="N102" i="1"/>
  <c r="N121" i="1"/>
  <c r="N120" i="1"/>
  <c r="N119" i="1"/>
  <c r="N118" i="1"/>
  <c r="P45" i="1"/>
  <c r="N90" i="1"/>
  <c r="N89" i="1"/>
  <c r="P60" i="1"/>
  <c r="N155" i="1"/>
  <c r="N156" i="1"/>
  <c r="P155" i="1" s="1"/>
  <c r="P118" i="1"/>
  <c r="P119" i="1"/>
  <c r="P47" i="1"/>
  <c r="P46" i="1"/>
  <c r="N72" i="1"/>
  <c r="P72" i="1" s="1"/>
  <c r="N7" i="1"/>
  <c r="P7" i="1" s="1"/>
  <c r="P44" i="1"/>
  <c r="P121" i="1" l="1"/>
  <c r="P120" i="1"/>
  <c r="P102" i="1"/>
  <c r="P89" i="1"/>
</calcChain>
</file>

<file path=xl/sharedStrings.xml><?xml version="1.0" encoding="utf-8"?>
<sst xmlns="http://schemas.openxmlformats.org/spreadsheetml/2006/main" count="253" uniqueCount="27">
  <si>
    <t>TT</t>
  </si>
  <si>
    <t>+-</t>
  </si>
  <si>
    <t>T14</t>
  </si>
  <si>
    <t>T34</t>
  </si>
  <si>
    <t>T23</t>
  </si>
  <si>
    <t>T1</t>
  </si>
  <si>
    <t>T2</t>
  </si>
  <si>
    <t>T3</t>
  </si>
  <si>
    <t>T4</t>
  </si>
  <si>
    <t>T12</t>
  </si>
  <si>
    <t>cm</t>
  </si>
  <si>
    <t>BJD</t>
  </si>
  <si>
    <t>BJD/cm</t>
  </si>
  <si>
    <t>T2T</t>
  </si>
  <si>
    <t>T12T</t>
  </si>
  <si>
    <t>TT34</t>
  </si>
  <si>
    <t>Kepler9b</t>
  </si>
  <si>
    <t>Kepler9c</t>
  </si>
  <si>
    <t>Planet</t>
  </si>
  <si>
    <t xml:space="preserve">Best fit </t>
  </si>
  <si>
    <t>Sigma</t>
  </si>
  <si>
    <t>KEPLER9b</t>
  </si>
  <si>
    <t>KEPLER9c</t>
  </si>
  <si>
    <r>
      <t>"KEPLER9c"</t>
    </r>
    <r>
      <rPr>
        <sz val="10"/>
        <rFont val="Consolas"/>
        <family val="3"/>
      </rPr>
      <t>,</t>
    </r>
  </si>
  <si>
    <r>
      <t>"KEPLER9b"</t>
    </r>
    <r>
      <rPr>
        <sz val="10"/>
        <rFont val="Consolas"/>
        <family val="3"/>
      </rPr>
      <t>,</t>
    </r>
  </si>
  <si>
    <t>Transits vor 2455088.212 gingen nicht in diesen Fit ein, weil die Bahn-Parameter auf diese Epoche bezogen sind.</t>
  </si>
  <si>
    <t>Transits nach Kepler gingen ebenfalls nicht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</si>
</sst>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0"/>
      <name val="Consolas"/>
      <family val="3"/>
    </font>
    <font>
      <sz val="10"/>
      <name val="Consolas"/>
      <family val="3"/>
    </font>
    <font>
      <sz val="11"/>
      <color theme="0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/>
    <xf numFmtId="0" fontId="2" fillId="3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5" fontId="0" fillId="0" borderId="0" xfId="0" applyNumberFormat="1"/>
    <xf numFmtId="11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 Likelihood Residuen der TT aus MCMC-fit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 Residuen'!$A$1</c:f>
              <c:strCache>
                <c:ptCount val="1"/>
                <c:pt idx="0">
                  <c:v>"KEPLER9b",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'TT Residuen'!$A$2:$A$64</c:f>
              <c:numCache>
                <c:formatCode>General</c:formatCode>
                <c:ptCount val="63"/>
                <c:pt idx="0" formatCode="0.00E+00">
                  <c:v>6.2306411564350101E-5</c:v>
                </c:pt>
                <c:pt idx="1">
                  <c:v>-1.2567220255732501E-4</c:v>
                </c:pt>
                <c:pt idx="2">
                  <c:v>-1.6781548038125E-4</c:v>
                </c:pt>
                <c:pt idx="3">
                  <c:v>-5.6542130187153805E-4</c:v>
                </c:pt>
                <c:pt idx="4">
                  <c:v>3.1879823654890001E-4</c:v>
                </c:pt>
                <c:pt idx="5">
                  <c:v>1.9929418340325301E-4</c:v>
                </c:pt>
                <c:pt idx="6">
                  <c:v>-3.4579075872898102E-4</c:v>
                </c:pt>
                <c:pt idx="7">
                  <c:v>8.2376925274729696E-4</c:v>
                </c:pt>
                <c:pt idx="8">
                  <c:v>1.6694422811269701E-4</c:v>
                </c:pt>
                <c:pt idx="9">
                  <c:v>1.0331720113754201E-4</c:v>
                </c:pt>
                <c:pt idx="10">
                  <c:v>-9.7848754376172998E-4</c:v>
                </c:pt>
                <c:pt idx="11">
                  <c:v>3.5870866850018501E-4</c:v>
                </c:pt>
                <c:pt idx="12">
                  <c:v>1.8267426639795301E-4</c:v>
                </c:pt>
                <c:pt idx="13">
                  <c:v>1.1327746324241101E-3</c:v>
                </c:pt>
                <c:pt idx="14" formatCode="0.00E+00">
                  <c:v>5.3766183555126102E-5</c:v>
                </c:pt>
                <c:pt idx="15">
                  <c:v>1.8403539434075301E-4</c:v>
                </c:pt>
                <c:pt idx="16">
                  <c:v>8.6149480193853302E-4</c:v>
                </c:pt>
                <c:pt idx="17">
                  <c:v>-1.7674313858151401E-4</c:v>
                </c:pt>
                <c:pt idx="18">
                  <c:v>-7.2043761610984802E-4</c:v>
                </c:pt>
                <c:pt idx="19">
                  <c:v>9.8177883774042108E-4</c:v>
                </c:pt>
                <c:pt idx="20">
                  <c:v>-3.0537042766809398E-4</c:v>
                </c:pt>
                <c:pt idx="21">
                  <c:v>-9.0607767924666405E-4</c:v>
                </c:pt>
                <c:pt idx="22">
                  <c:v>7.5459573417901895E-4</c:v>
                </c:pt>
                <c:pt idx="23">
                  <c:v>1.6513699665665599E-4</c:v>
                </c:pt>
                <c:pt idx="24">
                  <c:v>-4.7037065960466801E-3</c:v>
                </c:pt>
                <c:pt idx="25">
                  <c:v>-2.9075285419821701E-4</c:v>
                </c:pt>
                <c:pt idx="26">
                  <c:v>-4.5868335291743203E-4</c:v>
                </c:pt>
                <c:pt idx="27">
                  <c:v>7.4508367106318398E-4</c:v>
                </c:pt>
                <c:pt idx="28">
                  <c:v>5.1051657646894401E-4</c:v>
                </c:pt>
                <c:pt idx="29">
                  <c:v>3.9025675505399699E-4</c:v>
                </c:pt>
                <c:pt idx="30" formatCode="0.00E+00">
                  <c:v>4.1231513023376397E-5</c:v>
                </c:pt>
                <c:pt idx="31">
                  <c:v>-1.0245675221085501E-3</c:v>
                </c:pt>
                <c:pt idx="32">
                  <c:v>5.1974784582853296E-4</c:v>
                </c:pt>
                <c:pt idx="33">
                  <c:v>-1.9041728228330601E-4</c:v>
                </c:pt>
                <c:pt idx="34">
                  <c:v>-1.78408762440085E-3</c:v>
                </c:pt>
                <c:pt idx="35" formatCode="0.00E+00">
                  <c:v>4.2282044887542698E-7</c:v>
                </c:pt>
                <c:pt idx="36" formatCode="0.00E+00">
                  <c:v>-1.18464231491088E-6</c:v>
                </c:pt>
                <c:pt idx="37">
                  <c:v>-1.04403356090188E-3</c:v>
                </c:pt>
                <c:pt idx="38">
                  <c:v>1.03128887712955E-3</c:v>
                </c:pt>
                <c:pt idx="39">
                  <c:v>-1.93317886441946E-4</c:v>
                </c:pt>
                <c:pt idx="40">
                  <c:v>3.9439834654331202E-4</c:v>
                </c:pt>
                <c:pt idx="41">
                  <c:v>1.0359063744544901E-3</c:v>
                </c:pt>
                <c:pt idx="42">
                  <c:v>-6.42694998532533E-4</c:v>
                </c:pt>
                <c:pt idx="43">
                  <c:v>2.8364034369587898E-4</c:v>
                </c:pt>
                <c:pt idx="44">
                  <c:v>1.32057350128889E-4</c:v>
                </c:pt>
                <c:pt idx="45">
                  <c:v>9.4247981905937195E-4</c:v>
                </c:pt>
                <c:pt idx="46">
                  <c:v>6.6269794479012403E-4</c:v>
                </c:pt>
                <c:pt idx="47" formatCode="0.00E+00">
                  <c:v>-6.1258208006620394E-5</c:v>
                </c:pt>
                <c:pt idx="48" formatCode="0.00E+00">
                  <c:v>-6.3952058553695597E-5</c:v>
                </c:pt>
                <c:pt idx="49">
                  <c:v>1.3255327939987101E-4</c:v>
                </c:pt>
                <c:pt idx="50">
                  <c:v>5.6414911523461298E-4</c:v>
                </c:pt>
                <c:pt idx="51" formatCode="0.00E+00">
                  <c:v>7.6460186392068795E-5</c:v>
                </c:pt>
                <c:pt idx="52">
                  <c:v>1.0453741997480299E-3</c:v>
                </c:pt>
                <c:pt idx="53">
                  <c:v>-1.2071048840880301E-3</c:v>
                </c:pt>
                <c:pt idx="54">
                  <c:v>-8.5316598415374702E-4</c:v>
                </c:pt>
                <c:pt idx="55">
                  <c:v>-1.3075228780508E-3</c:v>
                </c:pt>
                <c:pt idx="56">
                  <c:v>1.1128899641335E-3</c:v>
                </c:pt>
                <c:pt idx="57">
                  <c:v>-3.2995454967021899E-4</c:v>
                </c:pt>
                <c:pt idx="58">
                  <c:v>-1.53164518997073E-3</c:v>
                </c:pt>
                <c:pt idx="59">
                  <c:v>1.8379371613264E-4</c:v>
                </c:pt>
                <c:pt idx="60">
                  <c:v>8.5497321560978803E-4</c:v>
                </c:pt>
                <c:pt idx="61">
                  <c:v>1.9305571913719101E-4</c:v>
                </c:pt>
                <c:pt idx="62">
                  <c:v>-1.8621594645082901E-3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353-9805-5F185EDC329D}"/>
            </c:ext>
          </c:extLst>
        </c:ser>
        <c:ser>
          <c:idx val="1"/>
          <c:order val="1"/>
          <c:tx>
            <c:strRef>
              <c:f>'TT Residuen'!$B$1</c:f>
              <c:strCache>
                <c:ptCount val="1"/>
                <c:pt idx="0">
                  <c:v>"KEPLER9c",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'TT Residuen'!$B$2:$B$64</c:f>
              <c:numCache>
                <c:formatCode>General</c:formatCode>
                <c:ptCount val="63"/>
                <c:pt idx="0">
                  <c:v>1.7838273197412399E-4</c:v>
                </c:pt>
                <c:pt idx="1">
                  <c:v>3.3514574170112599E-4</c:v>
                </c:pt>
                <c:pt idx="2">
                  <c:v>-1.41823897138237E-3</c:v>
                </c:pt>
                <c:pt idx="3">
                  <c:v>1.3873656280338699E-3</c:v>
                </c:pt>
                <c:pt idx="4">
                  <c:v>-1.13887200132012E-3</c:v>
                </c:pt>
                <c:pt idx="5">
                  <c:v>2.8699496760964301E-4</c:v>
                </c:pt>
                <c:pt idx="6">
                  <c:v>4.8944354057312001E-4</c:v>
                </c:pt>
                <c:pt idx="7">
                  <c:v>1.0274769738316499E-4</c:v>
                </c:pt>
                <c:pt idx="8">
                  <c:v>6.6324789077043501E-4</c:v>
                </c:pt>
                <c:pt idx="9">
                  <c:v>7.6423119753599102E-4</c:v>
                </c:pt>
                <c:pt idx="10" formatCode="0.00E+00">
                  <c:v>-1.15856528282165E-5</c:v>
                </c:pt>
                <c:pt idx="11">
                  <c:v>7.1484083309769598E-4</c:v>
                </c:pt>
                <c:pt idx="12">
                  <c:v>-8.9162308722734397E-4</c:v>
                </c:pt>
                <c:pt idx="13" formatCode="0.00E+00">
                  <c:v>-2.09077261388301E-5</c:v>
                </c:pt>
                <c:pt idx="14">
                  <c:v>-5.1605142652988401E-4</c:v>
                </c:pt>
                <c:pt idx="15">
                  <c:v>1.7052050679922101E-4</c:v>
                </c:pt>
                <c:pt idx="16" formatCode="0.00E+00">
                  <c:v>2.8131064027547799E-5</c:v>
                </c:pt>
                <c:pt idx="17">
                  <c:v>-2.14694440364837E-3</c:v>
                </c:pt>
                <c:pt idx="18">
                  <c:v>-1.5098685398697801E-3</c:v>
                </c:pt>
                <c:pt idx="19">
                  <c:v>-5.4837064817547798E-4</c:v>
                </c:pt>
                <c:pt idx="20">
                  <c:v>1.1347536928951699E-3</c:v>
                </c:pt>
                <c:pt idx="21">
                  <c:v>1.76815781742334E-3</c:v>
                </c:pt>
                <c:pt idx="22">
                  <c:v>5.6623201817273996E-4</c:v>
                </c:pt>
                <c:pt idx="23">
                  <c:v>3.3477181568741798E-4</c:v>
                </c:pt>
                <c:pt idx="24">
                  <c:v>1.16347335278987E-3</c:v>
                </c:pt>
                <c:pt idx="25">
                  <c:v>8.9843478053808201E-4</c:v>
                </c:pt>
                <c:pt idx="26">
                  <c:v>-1.3369959779083701E-3</c:v>
                </c:pt>
                <c:pt idx="27">
                  <c:v>-2.0916960202157402E-3</c:v>
                </c:pt>
                <c:pt idx="28">
                  <c:v>4.1720177978277201E-4</c:v>
                </c:pt>
                <c:pt idx="29">
                  <c:v>-2.47116666287183E-4</c:v>
                </c:pt>
                <c:pt idx="30">
                  <c:v>1.6041980125010001E-3</c:v>
                </c:pt>
                <c:pt idx="31">
                  <c:v>-9.52966976910829E-4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353-9805-5F185EDC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229663"/>
        <c:axId val="926228703"/>
      </c:lineChart>
      <c:catAx>
        <c:axId val="9262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28703"/>
        <c:crosses val="autoZero"/>
        <c:auto val="1"/>
        <c:lblAlgn val="ctr"/>
        <c:lblOffset val="100"/>
        <c:noMultiLvlLbl val="0"/>
      </c:catAx>
      <c:valAx>
        <c:axId val="9262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18142</xdr:colOff>
      <xdr:row>0</xdr:row>
      <xdr:rowOff>0</xdr:rowOff>
    </xdr:from>
    <xdr:to>
      <xdr:col>11</xdr:col>
      <xdr:colOff>114255</xdr:colOff>
      <xdr:row>51</xdr:row>
      <xdr:rowOff>174680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214EE59F-84D3-46A5-30C3-3A5735DDB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928" y="0"/>
          <a:ext cx="6173970" cy="9427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282829</xdr:colOff>
      <xdr:row>81</xdr:row>
      <xdr:rowOff>92142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7D0F7B6-E840-8176-8A63-DFCA0E80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9875520"/>
          <a:ext cx="6373114" cy="5029902"/>
        </a:xfrm>
        <a:prstGeom prst="rect">
          <a:avLst/>
        </a:prstGeom>
      </xdr:spPr>
    </xdr:pic>
    <xdr:clientData/>
  </xdr:twoCellAnchor>
  <xdr:twoCellAnchor editAs="oneCell">
    <xdr:from>
      <xdr:col>16</xdr:col>
      <xdr:colOff>434922</xdr:colOff>
      <xdr:row>0</xdr:row>
      <xdr:rowOff>110529</xdr:rowOff>
    </xdr:from>
    <xdr:to>
      <xdr:col>34</xdr:col>
      <xdr:colOff>326895</xdr:colOff>
      <xdr:row>40</xdr:row>
      <xdr:rowOff>29740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15154644-3A67-C4CA-DBA3-2BFDDE1A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447" y="110529"/>
          <a:ext cx="12865023" cy="71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521970</xdr:colOff>
      <xdr:row>82</xdr:row>
      <xdr:rowOff>5715</xdr:rowOff>
    </xdr:from>
    <xdr:to>
      <xdr:col>11</xdr:col>
      <xdr:colOff>863</xdr:colOff>
      <xdr:row>111</xdr:row>
      <xdr:rowOff>75043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85A8E1FF-B1EB-4285-86E3-E5CD8AE0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7970" y="14845665"/>
          <a:ext cx="6184493" cy="5317603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</xdr:colOff>
      <xdr:row>112</xdr:row>
      <xdr:rowOff>171450</xdr:rowOff>
    </xdr:from>
    <xdr:to>
      <xdr:col>10</xdr:col>
      <xdr:colOff>517074</xdr:colOff>
      <xdr:row>162</xdr:row>
      <xdr:rowOff>134621</xdr:rowOff>
    </xdr:to>
    <xdr:pic>
      <xdr:nvPicPr>
        <xdr:cNvPr id="10" name="Billede 9">
          <a:extLst>
            <a:ext uri="{FF2B5EF4-FFF2-40B4-BE49-F238E27FC236}">
              <a16:creationId xmlns:a16="http://schemas.microsoft.com/office/drawing/2014/main" id="{CC1DE699-49BB-43E5-9CD1-21B9C46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0855" y="20440650"/>
          <a:ext cx="5868219" cy="9000491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</xdr:colOff>
      <xdr:row>42</xdr:row>
      <xdr:rowOff>142875</xdr:rowOff>
    </xdr:from>
    <xdr:to>
      <xdr:col>34</xdr:col>
      <xdr:colOff>413260</xdr:colOff>
      <xdr:row>50</xdr:row>
      <xdr:rowOff>72584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CA55303B-F51B-4557-B799-C0B2D7EB7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30890" y="7743825"/>
          <a:ext cx="12751945" cy="1377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0</xdr:rowOff>
    </xdr:from>
    <xdr:to>
      <xdr:col>21</xdr:col>
      <xdr:colOff>95250</xdr:colOff>
      <xdr:row>33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617116-4369-451E-8EA1-7C6734F6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F7F-30FD-4903-805A-A2BC1E19D40C}">
  <dimension ref="M3:P160"/>
  <sheetViews>
    <sheetView zoomScaleNormal="100" workbookViewId="0">
      <selection activeCell="R53" sqref="R53"/>
    </sheetView>
  </sheetViews>
  <sheetFormatPr baseColWidth="10" defaultColWidth="9.140625" defaultRowHeight="15" x14ac:dyDescent="0.25"/>
  <cols>
    <col min="13" max="13" width="14.85546875" customWidth="1"/>
    <col min="14" max="14" width="10.85546875" customWidth="1"/>
    <col min="18" max="23" width="13.7109375" customWidth="1"/>
    <col min="24" max="34" width="8.85546875"/>
  </cols>
  <sheetData>
    <row r="3" spans="13:16" x14ac:dyDescent="0.25">
      <c r="M3" s="5" t="s">
        <v>0</v>
      </c>
      <c r="N3" s="6"/>
      <c r="O3" s="7"/>
      <c r="P3" s="7"/>
    </row>
    <row r="4" spans="13:16" x14ac:dyDescent="0.25">
      <c r="M4" s="8" t="s">
        <v>1</v>
      </c>
      <c r="N4" s="6">
        <v>0.01</v>
      </c>
      <c r="O4" s="7"/>
      <c r="P4" s="7"/>
    </row>
    <row r="5" spans="13:16" x14ac:dyDescent="0.25">
      <c r="M5" s="5" t="s">
        <v>5</v>
      </c>
      <c r="N5" s="6"/>
      <c r="O5" s="5" t="s">
        <v>9</v>
      </c>
      <c r="P5" s="6"/>
    </row>
    <row r="6" spans="13:16" x14ac:dyDescent="0.25">
      <c r="M6" s="5" t="s">
        <v>6</v>
      </c>
      <c r="N6" s="6"/>
      <c r="O6" s="5" t="s">
        <v>4</v>
      </c>
      <c r="P6" s="6"/>
    </row>
    <row r="7" spans="13:16" x14ac:dyDescent="0.25">
      <c r="M7" s="5" t="s">
        <v>7</v>
      </c>
      <c r="N7" s="6">
        <f>2333.72-0.1*O11</f>
        <v>2333.7195999999999</v>
      </c>
      <c r="O7" s="5" t="s">
        <v>3</v>
      </c>
      <c r="P7" s="6">
        <f>N8-N7</f>
        <v>2.9199999999946158E-2</v>
      </c>
    </row>
    <row r="8" spans="13:16" x14ac:dyDescent="0.25">
      <c r="M8" s="5" t="s">
        <v>8</v>
      </c>
      <c r="N8" s="6">
        <f>2333.74+2.2*O11</f>
        <v>2333.7487999999998</v>
      </c>
      <c r="O8" s="5" t="s">
        <v>2</v>
      </c>
      <c r="P8" s="6"/>
    </row>
    <row r="10" spans="13:16" x14ac:dyDescent="0.25">
      <c r="M10" s="9" t="s">
        <v>11</v>
      </c>
      <c r="N10" s="9" t="s">
        <v>10</v>
      </c>
      <c r="O10" s="9" t="s">
        <v>12</v>
      </c>
    </row>
    <row r="11" spans="13:16" x14ac:dyDescent="0.25">
      <c r="M11" s="4">
        <v>0.02</v>
      </c>
      <c r="N11" s="4">
        <v>5</v>
      </c>
      <c r="O11" s="10">
        <f>M11/N11</f>
        <v>4.0000000000000001E-3</v>
      </c>
      <c r="P11" s="1"/>
    </row>
    <row r="22" spans="13:16" x14ac:dyDescent="0.25">
      <c r="M22" s="5" t="s">
        <v>0</v>
      </c>
      <c r="N22" s="6"/>
      <c r="O22" s="7"/>
      <c r="P22" s="7"/>
    </row>
    <row r="23" spans="13:16" x14ac:dyDescent="0.25">
      <c r="M23" s="8" t="s">
        <v>1</v>
      </c>
      <c r="N23" s="6">
        <v>1.4999999999999999E-2</v>
      </c>
      <c r="O23" s="7"/>
      <c r="P23" s="7"/>
    </row>
    <row r="24" spans="13:16" x14ac:dyDescent="0.25">
      <c r="M24" s="5" t="s">
        <v>5</v>
      </c>
      <c r="N24" s="6"/>
      <c r="O24" s="5" t="s">
        <v>9</v>
      </c>
      <c r="P24" s="6"/>
    </row>
    <row r="25" spans="13:16" x14ac:dyDescent="0.25">
      <c r="M25" s="5" t="s">
        <v>6</v>
      </c>
      <c r="N25" s="6">
        <f>2373.35-1.15*O30</f>
        <v>2373.3439473684211</v>
      </c>
      <c r="O25" s="5" t="s">
        <v>4</v>
      </c>
      <c r="P25" s="6"/>
    </row>
    <row r="26" spans="13:16" x14ac:dyDescent="0.25">
      <c r="M26" s="5" t="s">
        <v>7</v>
      </c>
      <c r="N26" s="6"/>
      <c r="O26" s="5" t="s">
        <v>3</v>
      </c>
      <c r="P26" s="6"/>
    </row>
    <row r="27" spans="13:16" x14ac:dyDescent="0.25">
      <c r="M27" s="5" t="s">
        <v>8</v>
      </c>
      <c r="N27" s="6"/>
      <c r="O27" s="5" t="s">
        <v>2</v>
      </c>
      <c r="P27" s="6"/>
    </row>
    <row r="29" spans="13:16" x14ac:dyDescent="0.25">
      <c r="M29" s="9" t="s">
        <v>11</v>
      </c>
      <c r="N29" s="9" t="s">
        <v>10</v>
      </c>
      <c r="O29" s="9" t="s">
        <v>12</v>
      </c>
    </row>
    <row r="30" spans="13:16" x14ac:dyDescent="0.25">
      <c r="M30" s="4">
        <v>0.05</v>
      </c>
      <c r="N30" s="4">
        <v>9.5</v>
      </c>
      <c r="O30" s="10">
        <f>M30/N30</f>
        <v>5.263157894736842E-3</v>
      </c>
      <c r="P30" s="1"/>
    </row>
    <row r="42" spans="13:16" x14ac:dyDescent="0.25">
      <c r="M42" s="5" t="s">
        <v>0</v>
      </c>
      <c r="N42" s="6">
        <f>2958.6+M50*(N50-1.85)/N50</f>
        <v>2958.6357032457495</v>
      </c>
      <c r="O42" s="7"/>
      <c r="P42" s="7"/>
    </row>
    <row r="43" spans="13:16" x14ac:dyDescent="0.25">
      <c r="M43" s="8" t="s">
        <v>1</v>
      </c>
      <c r="N43" s="6">
        <f>M50*0.6/N50</f>
        <v>4.6367851622874804E-3</v>
      </c>
      <c r="O43" s="7"/>
      <c r="P43" s="7"/>
    </row>
    <row r="44" spans="13:16" x14ac:dyDescent="0.25">
      <c r="M44" s="5" t="s">
        <v>5</v>
      </c>
      <c r="N44" s="6">
        <f>2958.55-0.4/N50*M50</f>
        <v>2958.5469088098921</v>
      </c>
      <c r="O44" s="5" t="s">
        <v>9</v>
      </c>
      <c r="P44" s="6">
        <f>N45-N44</f>
        <v>3.0525502318141662E-2</v>
      </c>
    </row>
    <row r="45" spans="13:16" x14ac:dyDescent="0.25">
      <c r="M45" s="5" t="s">
        <v>6</v>
      </c>
      <c r="N45" s="6">
        <f>2958.55+3.55/N50*M50</f>
        <v>2958.5774343122102</v>
      </c>
      <c r="O45" s="5" t="s">
        <v>4</v>
      </c>
      <c r="P45" s="6">
        <f>N46-N45</f>
        <v>0.11638330757341464</v>
      </c>
    </row>
    <row r="46" spans="13:16" x14ac:dyDescent="0.25">
      <c r="M46" s="5" t="s">
        <v>7</v>
      </c>
      <c r="N46" s="6">
        <f>2958.7-0.8/N50*M50</f>
        <v>2958.6938176197837</v>
      </c>
      <c r="O46" s="5" t="s">
        <v>3</v>
      </c>
      <c r="P46" s="6">
        <f>N47-N46</f>
        <v>2.8207109737195424E-2</v>
      </c>
    </row>
    <row r="47" spans="13:16" x14ac:dyDescent="0.25">
      <c r="M47" s="5" t="s">
        <v>8</v>
      </c>
      <c r="N47" s="6">
        <f>2958.7+2.85/N50*M50</f>
        <v>2958.7220247295209</v>
      </c>
      <c r="O47" s="5" t="s">
        <v>2</v>
      </c>
      <c r="P47" s="6">
        <f>N47-N44</f>
        <v>0.17511591962875173</v>
      </c>
    </row>
    <row r="49" spans="13:16" x14ac:dyDescent="0.25">
      <c r="M49" s="9" t="s">
        <v>11</v>
      </c>
      <c r="N49" s="9" t="s">
        <v>10</v>
      </c>
      <c r="O49" s="9" t="s">
        <v>12</v>
      </c>
    </row>
    <row r="50" spans="13:16" x14ac:dyDescent="0.25">
      <c r="M50" s="4">
        <v>0.05</v>
      </c>
      <c r="N50" s="4">
        <v>6.47</v>
      </c>
      <c r="O50" s="10">
        <f>M50/N50</f>
        <v>7.7279752704791354E-3</v>
      </c>
      <c r="P50" s="1"/>
    </row>
    <row r="56" spans="13:16" x14ac:dyDescent="0.25">
      <c r="M56" s="5" t="s">
        <v>0</v>
      </c>
      <c r="N56" s="6">
        <v>2988.5133999999998</v>
      </c>
      <c r="O56" s="7"/>
      <c r="P56" s="7"/>
    </row>
    <row r="57" spans="13:16" x14ac:dyDescent="0.25">
      <c r="M57" s="8" t="s">
        <v>1</v>
      </c>
      <c r="N57" s="6">
        <v>5.4687500000000777E-3</v>
      </c>
      <c r="O57" s="7"/>
      <c r="P57" s="7"/>
    </row>
    <row r="58" spans="13:16" x14ac:dyDescent="0.25">
      <c r="M58" s="5" t="s">
        <v>5</v>
      </c>
      <c r="N58" s="6"/>
      <c r="O58" s="5" t="s">
        <v>9</v>
      </c>
      <c r="P58" s="6"/>
    </row>
    <row r="59" spans="13:16" x14ac:dyDescent="0.25">
      <c r="M59" s="5" t="s">
        <v>6</v>
      </c>
      <c r="N59" s="6">
        <f>2988.45-0.9*O64</f>
        <v>2988.4418625678118</v>
      </c>
      <c r="O59" s="5" t="s">
        <v>4</v>
      </c>
      <c r="P59" s="6">
        <f>N60-N59</f>
        <v>0.14502712477406021</v>
      </c>
    </row>
    <row r="60" spans="13:16" x14ac:dyDescent="0.25">
      <c r="M60" s="5" t="s">
        <v>7</v>
      </c>
      <c r="N60" s="6">
        <f>2988.6-1.45*O64</f>
        <v>2988.5868896925858</v>
      </c>
      <c r="O60" s="5" t="s">
        <v>3</v>
      </c>
      <c r="P60" s="6">
        <f>N61-N60</f>
        <v>1.4918625678092212E-2</v>
      </c>
    </row>
    <row r="61" spans="13:16" x14ac:dyDescent="0.25">
      <c r="M61" s="5" t="s">
        <v>8</v>
      </c>
      <c r="N61" s="6">
        <f>2988.6+0.2*O64</f>
        <v>2988.6018083182639</v>
      </c>
      <c r="O61" s="5" t="s">
        <v>2</v>
      </c>
      <c r="P61" s="6"/>
    </row>
    <row r="63" spans="13:16" x14ac:dyDescent="0.25">
      <c r="M63" s="9" t="s">
        <v>11</v>
      </c>
      <c r="N63" s="9" t="s">
        <v>10</v>
      </c>
      <c r="O63" s="9" t="s">
        <v>12</v>
      </c>
    </row>
    <row r="64" spans="13:16" x14ac:dyDescent="0.25">
      <c r="M64" s="4">
        <v>0.05</v>
      </c>
      <c r="N64" s="4">
        <v>5.53</v>
      </c>
      <c r="O64" s="10">
        <f>M64/N64</f>
        <v>9.0415913200723331E-3</v>
      </c>
      <c r="P64" s="1"/>
    </row>
    <row r="67" spans="13:16" x14ac:dyDescent="0.25">
      <c r="M67" s="2"/>
      <c r="N67" s="3"/>
      <c r="O67" s="2"/>
      <c r="P67" s="2"/>
    </row>
    <row r="70" spans="13:16" x14ac:dyDescent="0.25">
      <c r="M70" s="5" t="s">
        <v>0</v>
      </c>
      <c r="N70" s="6"/>
      <c r="O70" s="7"/>
      <c r="P70" s="7"/>
    </row>
    <row r="71" spans="13:16" x14ac:dyDescent="0.25">
      <c r="M71" s="8" t="s">
        <v>1</v>
      </c>
      <c r="N71" s="6">
        <v>0.01</v>
      </c>
      <c r="O71" s="7"/>
      <c r="P71" s="7"/>
    </row>
    <row r="72" spans="13:16" x14ac:dyDescent="0.25">
      <c r="M72" s="5" t="s">
        <v>5</v>
      </c>
      <c r="N72" s="6">
        <f>2997.6+1*O78</f>
        <v>2997.6078492935635</v>
      </c>
      <c r="O72" s="5" t="s">
        <v>9</v>
      </c>
      <c r="P72" s="6">
        <f>N73-N72</f>
        <v>2.8257456828669092E-2</v>
      </c>
    </row>
    <row r="73" spans="13:16" x14ac:dyDescent="0.25">
      <c r="M73" s="5" t="s">
        <v>6</v>
      </c>
      <c r="N73" s="6">
        <f>2997.6+4.6*O78</f>
        <v>2997.6361067503922</v>
      </c>
      <c r="O73" s="5" t="s">
        <v>4</v>
      </c>
      <c r="P73" s="6"/>
    </row>
    <row r="74" spans="13:16" x14ac:dyDescent="0.25">
      <c r="M74" s="5" t="s">
        <v>7</v>
      </c>
      <c r="N74" s="6"/>
      <c r="O74" s="5" t="s">
        <v>3</v>
      </c>
      <c r="P74" s="6"/>
    </row>
    <row r="75" spans="13:16" x14ac:dyDescent="0.25">
      <c r="M75" s="5" t="s">
        <v>8</v>
      </c>
      <c r="N75" s="6"/>
      <c r="O75" s="5" t="s">
        <v>2</v>
      </c>
      <c r="P75" s="6"/>
    </row>
    <row r="77" spans="13:16" x14ac:dyDescent="0.25">
      <c r="M77" s="9" t="s">
        <v>11</v>
      </c>
      <c r="N77" s="9" t="s">
        <v>10</v>
      </c>
      <c r="O77" s="9" t="s">
        <v>12</v>
      </c>
    </row>
    <row r="78" spans="13:16" x14ac:dyDescent="0.25">
      <c r="M78" s="4">
        <v>0.05</v>
      </c>
      <c r="N78" s="4">
        <v>6.37</v>
      </c>
      <c r="O78" s="10">
        <f>M78/N78</f>
        <v>7.849293563579279E-3</v>
      </c>
      <c r="P78" s="1"/>
    </row>
    <row r="85" spans="13:16" x14ac:dyDescent="0.25">
      <c r="M85" s="5" t="s">
        <v>0</v>
      </c>
      <c r="N85" s="6"/>
      <c r="O85" s="7"/>
      <c r="P85" s="7"/>
    </row>
    <row r="86" spans="13:16" x14ac:dyDescent="0.25">
      <c r="M86" s="8" t="s">
        <v>1</v>
      </c>
      <c r="N86" s="6">
        <v>0.01</v>
      </c>
      <c r="O86" s="7"/>
      <c r="P86" s="7"/>
    </row>
    <row r="87" spans="13:16" x14ac:dyDescent="0.25">
      <c r="M87" s="5" t="s">
        <v>5</v>
      </c>
      <c r="N87" s="6"/>
      <c r="O87" s="5" t="s">
        <v>9</v>
      </c>
      <c r="P87" s="6"/>
    </row>
    <row r="88" spans="13:16" x14ac:dyDescent="0.25">
      <c r="M88" s="5" t="s">
        <v>6</v>
      </c>
      <c r="N88" s="6"/>
      <c r="O88" s="5" t="s">
        <v>4</v>
      </c>
      <c r="P88" s="6"/>
    </row>
    <row r="89" spans="13:16" x14ac:dyDescent="0.25">
      <c r="M89" s="5" t="s">
        <v>7</v>
      </c>
      <c r="N89" s="6">
        <f>1906.38+2.25*O93</f>
        <v>1906.3872000000001</v>
      </c>
      <c r="O89" s="5" t="s">
        <v>3</v>
      </c>
      <c r="P89" s="6">
        <f>N90-N89</f>
        <v>2.9279999999971551E-2</v>
      </c>
    </row>
    <row r="90" spans="13:16" x14ac:dyDescent="0.25">
      <c r="M90" s="5" t="s">
        <v>8</v>
      </c>
      <c r="N90" s="6">
        <f>1906.4+5.15*O93</f>
        <v>1906.4164800000001</v>
      </c>
      <c r="O90" s="5" t="s">
        <v>2</v>
      </c>
      <c r="P90" s="6"/>
    </row>
    <row r="92" spans="13:16" x14ac:dyDescent="0.25">
      <c r="M92" s="9" t="s">
        <v>11</v>
      </c>
      <c r="N92" s="9" t="s">
        <v>10</v>
      </c>
      <c r="O92" s="9" t="s">
        <v>12</v>
      </c>
    </row>
    <row r="93" spans="13:16" x14ac:dyDescent="0.25">
      <c r="M93" s="4">
        <v>0.02</v>
      </c>
      <c r="N93" s="4">
        <v>6.25</v>
      </c>
      <c r="O93" s="10">
        <f>M93/N93</f>
        <v>3.2000000000000002E-3</v>
      </c>
      <c r="P93" s="1"/>
    </row>
    <row r="100" spans="13:16" x14ac:dyDescent="0.25">
      <c r="M100" s="5" t="s">
        <v>0</v>
      </c>
      <c r="N100" s="6"/>
      <c r="O100" s="7"/>
      <c r="P100" s="7"/>
    </row>
    <row r="101" spans="13:16" x14ac:dyDescent="0.25">
      <c r="M101" s="8" t="s">
        <v>1</v>
      </c>
      <c r="N101" s="6">
        <v>0.01</v>
      </c>
      <c r="O101" s="7"/>
      <c r="P101" s="7"/>
    </row>
    <row r="102" spans="13:16" x14ac:dyDescent="0.25">
      <c r="M102" s="5" t="s">
        <v>5</v>
      </c>
      <c r="N102" s="6">
        <f>2257.85+3.9*O108</f>
        <v>2257.8758278145692</v>
      </c>
      <c r="O102" s="5" t="s">
        <v>9</v>
      </c>
      <c r="P102" s="6">
        <f>N103-N102</f>
        <v>1.8543046357990534E-2</v>
      </c>
    </row>
    <row r="103" spans="13:16" x14ac:dyDescent="0.25">
      <c r="M103" s="5" t="s">
        <v>6</v>
      </c>
      <c r="N103" s="6">
        <f>2257.85+6.7*O108</f>
        <v>2257.8943708609272</v>
      </c>
      <c r="O103" s="5" t="s">
        <v>4</v>
      </c>
      <c r="P103" s="6"/>
    </row>
    <row r="104" spans="13:16" x14ac:dyDescent="0.25">
      <c r="M104" s="5" t="s">
        <v>7</v>
      </c>
      <c r="N104" s="6"/>
      <c r="O104" s="5" t="s">
        <v>3</v>
      </c>
      <c r="P104" s="6"/>
    </row>
    <row r="105" spans="13:16" x14ac:dyDescent="0.25">
      <c r="M105" s="5" t="s">
        <v>8</v>
      </c>
      <c r="N105" s="6"/>
      <c r="O105" s="5" t="s">
        <v>2</v>
      </c>
      <c r="P105" s="6"/>
    </row>
    <row r="107" spans="13:16" x14ac:dyDescent="0.25">
      <c r="M107" s="9" t="s">
        <v>11</v>
      </c>
      <c r="N107" s="9" t="s">
        <v>10</v>
      </c>
      <c r="O107" s="9" t="s">
        <v>12</v>
      </c>
    </row>
    <row r="108" spans="13:16" x14ac:dyDescent="0.25">
      <c r="M108" s="4">
        <v>0.05</v>
      </c>
      <c r="N108" s="4">
        <v>7.55</v>
      </c>
      <c r="O108" s="10">
        <f>M108/N108</f>
        <v>6.6225165562913916E-3</v>
      </c>
      <c r="P108" s="1"/>
    </row>
    <row r="116" spans="13:16" x14ac:dyDescent="0.25">
      <c r="M116" s="5" t="s">
        <v>0</v>
      </c>
      <c r="N116" s="6"/>
      <c r="O116" s="7"/>
      <c r="P116" s="7"/>
    </row>
    <row r="117" spans="13:16" x14ac:dyDescent="0.25">
      <c r="M117" s="8" t="s">
        <v>1</v>
      </c>
      <c r="N117" s="6">
        <v>5.0000000000000001E-3</v>
      </c>
      <c r="O117" s="7"/>
      <c r="P117" s="7"/>
    </row>
    <row r="118" spans="13:16" x14ac:dyDescent="0.25">
      <c r="M118" s="5" t="s">
        <v>5</v>
      </c>
      <c r="N118" s="6">
        <f>2296.4-1.9*O124</f>
        <v>2296.3730878186971</v>
      </c>
      <c r="O118" s="5" t="s">
        <v>9</v>
      </c>
      <c r="P118" s="6">
        <f>N119-N118</f>
        <v>1.841359773379736E-2</v>
      </c>
    </row>
    <row r="119" spans="13:16" x14ac:dyDescent="0.25">
      <c r="M119" s="5" t="s">
        <v>6</v>
      </c>
      <c r="N119" s="6">
        <f>2296.4-0.6*O124</f>
        <v>2296.3915014164309</v>
      </c>
      <c r="O119" s="5" t="s">
        <v>4</v>
      </c>
      <c r="P119" s="6">
        <f>N120-N119</f>
        <v>0.13895184135935779</v>
      </c>
    </row>
    <row r="120" spans="13:16" x14ac:dyDescent="0.25">
      <c r="M120" s="5" t="s">
        <v>7</v>
      </c>
      <c r="N120" s="6">
        <f>2296.5+2.15*O124</f>
        <v>2296.5304532577902</v>
      </c>
      <c r="O120" s="5" t="s">
        <v>3</v>
      </c>
      <c r="P120" s="6">
        <f>N121-N120</f>
        <v>2.0963172804840724E-2</v>
      </c>
    </row>
    <row r="121" spans="13:16" x14ac:dyDescent="0.25">
      <c r="M121" s="5" t="s">
        <v>8</v>
      </c>
      <c r="N121" s="6">
        <f>2296.5+3.63*O124</f>
        <v>2296.5514164305951</v>
      </c>
      <c r="O121" s="5" t="s">
        <v>2</v>
      </c>
      <c r="P121" s="6">
        <f>N121-N118</f>
        <v>0.17832861189799587</v>
      </c>
    </row>
    <row r="123" spans="13:16" x14ac:dyDescent="0.25">
      <c r="M123" s="9" t="s">
        <v>11</v>
      </c>
      <c r="N123" s="9" t="s">
        <v>10</v>
      </c>
      <c r="O123" s="9" t="s">
        <v>12</v>
      </c>
    </row>
    <row r="124" spans="13:16" x14ac:dyDescent="0.25">
      <c r="M124" s="4">
        <v>0.1</v>
      </c>
      <c r="N124" s="4">
        <v>7.06</v>
      </c>
      <c r="O124" s="10">
        <f>M124/N124</f>
        <v>1.4164305949008501E-2</v>
      </c>
      <c r="P124" s="1"/>
    </row>
    <row r="152" spans="13:16" x14ac:dyDescent="0.25">
      <c r="M152" s="5" t="s">
        <v>0</v>
      </c>
      <c r="N152" s="6"/>
      <c r="O152" s="7"/>
      <c r="P152" s="7"/>
    </row>
    <row r="153" spans="13:16" x14ac:dyDescent="0.25">
      <c r="M153" s="8" t="s">
        <v>1</v>
      </c>
      <c r="N153" s="6">
        <v>6.0000000000000001E-3</v>
      </c>
      <c r="O153" s="7"/>
      <c r="P153" s="7"/>
    </row>
    <row r="154" spans="13:16" x14ac:dyDescent="0.25">
      <c r="M154" s="5" t="s">
        <v>5</v>
      </c>
      <c r="N154" s="6"/>
      <c r="O154" s="5" t="s">
        <v>9</v>
      </c>
      <c r="P154" s="6"/>
    </row>
    <row r="155" spans="13:16" x14ac:dyDescent="0.25">
      <c r="M155" s="5" t="s">
        <v>6</v>
      </c>
      <c r="N155" s="6">
        <f>2315.65-3.2*O160</f>
        <v>2315.6327956989248</v>
      </c>
      <c r="O155" s="5" t="s">
        <v>4</v>
      </c>
      <c r="P155" s="6">
        <f>N156-N155</f>
        <v>0.14193548387083865</v>
      </c>
    </row>
    <row r="156" spans="13:16" x14ac:dyDescent="0.25">
      <c r="M156" s="5" t="s">
        <v>7</v>
      </c>
      <c r="N156" s="6">
        <f>2315.75+4.6*O160</f>
        <v>2315.7747311827957</v>
      </c>
      <c r="O156" s="5" t="s">
        <v>3</v>
      </c>
      <c r="P156" s="6"/>
    </row>
    <row r="157" spans="13:16" x14ac:dyDescent="0.25">
      <c r="M157" s="5" t="s">
        <v>8</v>
      </c>
      <c r="N157" s="6"/>
      <c r="O157" s="5" t="s">
        <v>2</v>
      </c>
      <c r="P157" s="6"/>
    </row>
    <row r="159" spans="13:16" x14ac:dyDescent="0.25">
      <c r="M159" s="9" t="s">
        <v>11</v>
      </c>
      <c r="N159" s="9" t="s">
        <v>10</v>
      </c>
      <c r="O159" s="9" t="s">
        <v>12</v>
      </c>
    </row>
    <row r="160" spans="13:16" x14ac:dyDescent="0.25">
      <c r="M160" s="4">
        <v>0.05</v>
      </c>
      <c r="N160" s="4">
        <v>9.3000000000000007</v>
      </c>
      <c r="O160" s="10">
        <f>M160/N160</f>
        <v>5.3763440860215049E-3</v>
      </c>
      <c r="P1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523-F8A8-44ED-805A-D4D820D8FF36}">
  <dimension ref="A2:N14"/>
  <sheetViews>
    <sheetView zoomScale="130" zoomScaleNormal="130" workbookViewId="0">
      <selection activeCell="A17" sqref="A17"/>
    </sheetView>
  </sheetViews>
  <sheetFormatPr baseColWidth="10" defaultColWidth="11.85546875" defaultRowHeight="15" x14ac:dyDescent="0.25"/>
  <sheetData>
    <row r="2" spans="1:14" x14ac:dyDescent="0.25">
      <c r="A2" t="s">
        <v>16</v>
      </c>
      <c r="B2" s="12" t="s">
        <v>0</v>
      </c>
      <c r="C2" s="13" t="s">
        <v>1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4</v>
      </c>
      <c r="J2" s="12" t="s">
        <v>3</v>
      </c>
      <c r="K2" s="12" t="s">
        <v>2</v>
      </c>
      <c r="M2" s="12" t="s">
        <v>13</v>
      </c>
    </row>
    <row r="3" spans="1:14" x14ac:dyDescent="0.25">
      <c r="B3" s="11">
        <f>E3+M3</f>
        <v>2257.9652436904507</v>
      </c>
      <c r="C3" s="11">
        <v>1.2E-2</v>
      </c>
      <c r="D3" s="11">
        <v>2257.8758278145692</v>
      </c>
      <c r="E3" s="11">
        <v>2257.8943708609272</v>
      </c>
      <c r="F3" s="11"/>
      <c r="G3" s="11"/>
      <c r="H3" s="11">
        <v>1.8543046357990534E-2</v>
      </c>
      <c r="I3" s="11"/>
      <c r="J3" s="11"/>
      <c r="K3" s="11"/>
      <c r="M3" s="16">
        <f>(M4+M5+M7)/3</f>
        <v>7.0872829523674838E-2</v>
      </c>
    </row>
    <row r="4" spans="1:14" x14ac:dyDescent="0.25">
      <c r="B4" s="11">
        <f>SUM(D4:G4)/4</f>
        <v>2296.4616147308784</v>
      </c>
      <c r="C4" s="11">
        <v>5.0000000000000001E-3</v>
      </c>
      <c r="D4" s="11">
        <v>2296.3730878186971</v>
      </c>
      <c r="E4" s="11">
        <v>2296.3915014164309</v>
      </c>
      <c r="F4" s="11">
        <v>2296.5304532577902</v>
      </c>
      <c r="G4" s="11">
        <v>2296.5514164305951</v>
      </c>
      <c r="H4" s="11">
        <v>1.841359773379736E-2</v>
      </c>
      <c r="I4" s="11">
        <v>0.13895184135935779</v>
      </c>
      <c r="J4" s="11">
        <v>2.0963172804840724E-2</v>
      </c>
      <c r="K4" s="11">
        <v>0.17832861189799587</v>
      </c>
      <c r="M4" s="11">
        <f>B4-E4</f>
        <v>7.0113314447553421E-2</v>
      </c>
    </row>
    <row r="5" spans="1:14" x14ac:dyDescent="0.25">
      <c r="B5" s="11">
        <f>SUM(D5:G5)/2</f>
        <v>2315.7037634408603</v>
      </c>
      <c r="C5" s="11">
        <v>6.0000000000000001E-3</v>
      </c>
      <c r="D5" s="11"/>
      <c r="E5" s="11">
        <v>2315.6327956989248</v>
      </c>
      <c r="F5" s="11">
        <v>2315.7747311827957</v>
      </c>
      <c r="G5" s="11"/>
      <c r="H5" s="11"/>
      <c r="I5" s="11">
        <v>0.14193548387083865</v>
      </c>
      <c r="J5" s="11"/>
      <c r="K5" s="11"/>
      <c r="M5" s="11">
        <f t="shared" ref="M5:M7" si="0">B5-E5</f>
        <v>7.0967741935419326E-2</v>
      </c>
    </row>
    <row r="6" spans="1:14" x14ac:dyDescent="0.25">
      <c r="B6" s="11">
        <f>E6+M6</f>
        <v>2373.4148201979447</v>
      </c>
      <c r="C6" s="11">
        <v>1.2999999999999999E-2</v>
      </c>
      <c r="D6" s="11"/>
      <c r="E6" s="11">
        <v>2373.3439473684211</v>
      </c>
      <c r="F6" s="11"/>
      <c r="G6" s="11"/>
      <c r="H6" s="11"/>
      <c r="I6" s="11"/>
      <c r="J6" s="11"/>
      <c r="K6" s="11"/>
      <c r="M6" s="16">
        <f>(M4+M5+M7)/3</f>
        <v>7.0872829523674838E-2</v>
      </c>
    </row>
    <row r="7" spans="1:14" x14ac:dyDescent="0.25">
      <c r="B7" s="11">
        <v>2988.5133999999998</v>
      </c>
      <c r="C7" s="11">
        <v>5.4687500000000777E-3</v>
      </c>
      <c r="D7" s="11"/>
      <c r="E7" s="11">
        <v>2988.4418625678118</v>
      </c>
      <c r="F7" s="11">
        <v>2988.5868896925858</v>
      </c>
      <c r="G7" s="11">
        <v>2988.6018083182639</v>
      </c>
      <c r="H7" s="11"/>
      <c r="I7" s="11">
        <v>0.14502712477406021</v>
      </c>
      <c r="J7" s="11">
        <v>1.4918625678092212E-2</v>
      </c>
      <c r="K7" s="11"/>
      <c r="M7" s="11">
        <f t="shared" si="0"/>
        <v>7.1537432188051753E-2</v>
      </c>
    </row>
    <row r="10" spans="1:14" x14ac:dyDescent="0.25">
      <c r="A10" t="s">
        <v>17</v>
      </c>
      <c r="B10" s="14" t="s">
        <v>0</v>
      </c>
      <c r="C10" s="15" t="s">
        <v>1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9</v>
      </c>
      <c r="I10" s="14" t="s">
        <v>4</v>
      </c>
      <c r="J10" s="14" t="s">
        <v>3</v>
      </c>
      <c r="K10" s="14" t="s">
        <v>2</v>
      </c>
      <c r="M10" s="14" t="s">
        <v>14</v>
      </c>
      <c r="N10" s="14" t="s">
        <v>15</v>
      </c>
    </row>
    <row r="11" spans="1:14" x14ac:dyDescent="0.25">
      <c r="B11" s="11">
        <f>(F11+G11)/2-N11</f>
        <v>1906.3289651931996</v>
      </c>
      <c r="C11" s="11">
        <v>0.01</v>
      </c>
      <c r="D11" s="11"/>
      <c r="E11" s="11"/>
      <c r="F11" s="11">
        <v>1906.3872000000001</v>
      </c>
      <c r="G11" s="11">
        <v>1906.4164800000001</v>
      </c>
      <c r="H11" s="11"/>
      <c r="I11" s="11"/>
      <c r="J11" s="11">
        <v>2.9279999999971551E-2</v>
      </c>
      <c r="K11" s="11"/>
      <c r="M11" s="11"/>
      <c r="N11" s="16">
        <f>N13</f>
        <v>7.2874806800427905E-2</v>
      </c>
    </row>
    <row r="12" spans="1:14" x14ac:dyDescent="0.25">
      <c r="B12" s="11">
        <f>(F12+G12)/2-N12</f>
        <v>2333.6613251931994</v>
      </c>
      <c r="C12" s="11">
        <v>0.01</v>
      </c>
      <c r="D12" s="11"/>
      <c r="E12" s="11"/>
      <c r="F12" s="11">
        <v>2333.7195999999999</v>
      </c>
      <c r="G12" s="11">
        <v>2333.7487999999998</v>
      </c>
      <c r="H12" s="11"/>
      <c r="I12" s="11"/>
      <c r="J12" s="11">
        <v>2.9199999999946158E-2</v>
      </c>
      <c r="K12" s="11"/>
      <c r="M12" s="11"/>
      <c r="N12" s="16">
        <f>N13</f>
        <v>7.2874806800427905E-2</v>
      </c>
    </row>
    <row r="13" spans="1:14" x14ac:dyDescent="0.25">
      <c r="B13" s="11">
        <f>SUM(D13:G13)/4</f>
        <v>2958.6350463678518</v>
      </c>
      <c r="C13" s="11">
        <v>4.6367851622874804E-3</v>
      </c>
      <c r="D13" s="11">
        <v>2958.5469088098921</v>
      </c>
      <c r="E13" s="11">
        <v>2958.5774343122102</v>
      </c>
      <c r="F13" s="11">
        <v>2958.6938176197837</v>
      </c>
      <c r="G13" s="11">
        <v>2958.7220247295209</v>
      </c>
      <c r="H13" s="11">
        <v>3.0525502318141662E-2</v>
      </c>
      <c r="I13" s="11">
        <v>0.11638330757341464</v>
      </c>
      <c r="J13" s="11">
        <v>2.8207109737195424E-2</v>
      </c>
      <c r="K13" s="11">
        <v>0.17511591962875173</v>
      </c>
      <c r="M13" s="11">
        <f>B13-(D13+E13)/2</f>
        <v>7.2874806800427905E-2</v>
      </c>
      <c r="N13" s="11">
        <f>(F13+G13)/2-B13</f>
        <v>7.2874806800427905E-2</v>
      </c>
    </row>
    <row r="14" spans="1:14" x14ac:dyDescent="0.25">
      <c r="B14" s="11">
        <f>(D14+E14)/2+M14</f>
        <v>2997.6948528287785</v>
      </c>
      <c r="C14" s="11">
        <v>0.01</v>
      </c>
      <c r="D14" s="11">
        <v>2997.6078492935635</v>
      </c>
      <c r="E14" s="11">
        <v>2997.6361067503922</v>
      </c>
      <c r="F14" s="11"/>
      <c r="G14" s="11"/>
      <c r="H14" s="11">
        <v>2.8257456828669092E-2</v>
      </c>
      <c r="I14" s="11"/>
      <c r="J14" s="11"/>
      <c r="K14" s="11"/>
      <c r="M14" s="16">
        <f>M13</f>
        <v>7.2874806800427905E-2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C3A0-141D-4A8B-B32C-FCC88ACF62EC}">
  <dimension ref="A1:C105"/>
  <sheetViews>
    <sheetView workbookViewId="0">
      <selection activeCell="D61" sqref="D61"/>
    </sheetView>
  </sheetViews>
  <sheetFormatPr baseColWidth="10" defaultRowHeight="15" x14ac:dyDescent="0.25"/>
  <cols>
    <col min="1" max="1" width="12.28515625" customWidth="1"/>
    <col min="2" max="2" width="23.7109375" customWidth="1"/>
    <col min="3" max="3" width="17.85546875" customWidth="1"/>
  </cols>
  <sheetData>
    <row r="1" spans="1:3" x14ac:dyDescent="0.25">
      <c r="A1" s="17" t="s">
        <v>18</v>
      </c>
      <c r="B1" s="17" t="s">
        <v>19</v>
      </c>
      <c r="C1" s="18" t="s">
        <v>20</v>
      </c>
    </row>
    <row r="2" spans="1:3" x14ac:dyDescent="0.25">
      <c r="A2" s="22" t="s">
        <v>21</v>
      </c>
      <c r="B2" s="23">
        <v>2454977.2496199999</v>
      </c>
      <c r="C2" s="23">
        <v>5.3499999999999999E-4</v>
      </c>
    </row>
    <row r="3" spans="1:3" x14ac:dyDescent="0.25">
      <c r="A3" s="22" t="s">
        <v>21</v>
      </c>
      <c r="B3" s="23">
        <v>2454996.4842300001</v>
      </c>
      <c r="C3" s="23">
        <v>6.7500000000000004E-4</v>
      </c>
    </row>
    <row r="4" spans="1:3" x14ac:dyDescent="0.25">
      <c r="A4" s="22" t="s">
        <v>21</v>
      </c>
      <c r="B4" s="23">
        <v>2455034.95597</v>
      </c>
      <c r="C4" s="23">
        <v>5.5999999999999995E-4</v>
      </c>
    </row>
    <row r="5" spans="1:3" x14ac:dyDescent="0.25">
      <c r="A5" s="22" t="s">
        <v>21</v>
      </c>
      <c r="B5" s="23">
        <v>2455054.1917300001</v>
      </c>
      <c r="C5" s="23">
        <v>6.1000000000000008E-4</v>
      </c>
    </row>
    <row r="6" spans="1:3" x14ac:dyDescent="0.25">
      <c r="A6" t="s">
        <v>21</v>
      </c>
      <c r="B6" s="19">
        <v>2455073.4352000002</v>
      </c>
      <c r="C6" s="19">
        <v>9.7499999999999996E-4</v>
      </c>
    </row>
    <row r="7" spans="1:3" x14ac:dyDescent="0.25">
      <c r="A7" t="s">
        <v>21</v>
      </c>
      <c r="B7" s="19">
        <v>2455111.9259899999</v>
      </c>
      <c r="C7" s="19">
        <v>5.0000000000000001E-4</v>
      </c>
    </row>
    <row r="8" spans="1:3" x14ac:dyDescent="0.25">
      <c r="A8" t="s">
        <v>21</v>
      </c>
      <c r="B8" s="19">
        <v>2455131.1723500001</v>
      </c>
      <c r="C8" s="19">
        <v>4.95E-4</v>
      </c>
    </row>
    <row r="9" spans="1:3" x14ac:dyDescent="0.25">
      <c r="A9" t="s">
        <v>21</v>
      </c>
      <c r="B9" s="19">
        <v>2455150.42998</v>
      </c>
      <c r="C9" s="19">
        <v>5.4000000000000001E-4</v>
      </c>
    </row>
    <row r="10" spans="1:3" x14ac:dyDescent="0.25">
      <c r="A10" t="s">
        <v>21</v>
      </c>
      <c r="B10" s="19">
        <v>2455169.6823900002</v>
      </c>
      <c r="C10" s="19">
        <v>5.8E-4</v>
      </c>
    </row>
    <row r="11" spans="1:3" x14ac:dyDescent="0.25">
      <c r="A11" t="s">
        <v>21</v>
      </c>
      <c r="B11" s="19">
        <v>2455188.9458400002</v>
      </c>
      <c r="C11" s="19">
        <v>5.8500000000000002E-4</v>
      </c>
    </row>
    <row r="12" spans="1:3" x14ac:dyDescent="0.25">
      <c r="A12" t="s">
        <v>21</v>
      </c>
      <c r="B12" s="19">
        <v>2455208.2039200002</v>
      </c>
      <c r="C12" s="19">
        <v>5.2500000000000008E-4</v>
      </c>
    </row>
    <row r="13" spans="1:3" x14ac:dyDescent="0.25">
      <c r="A13" t="s">
        <v>21</v>
      </c>
      <c r="B13" s="19">
        <v>2455227.4750600001</v>
      </c>
      <c r="C13" s="19">
        <v>5.8E-4</v>
      </c>
    </row>
    <row r="14" spans="1:3" x14ac:dyDescent="0.25">
      <c r="A14" t="s">
        <v>21</v>
      </c>
      <c r="B14" s="19">
        <v>2455246.73752</v>
      </c>
      <c r="C14" s="19">
        <v>5.8500000000000002E-4</v>
      </c>
    </row>
    <row r="15" spans="1:3" x14ac:dyDescent="0.25">
      <c r="A15" t="s">
        <v>21</v>
      </c>
      <c r="B15" s="19">
        <v>2455266.0141599998</v>
      </c>
      <c r="C15" s="19">
        <v>6.0999999999999997E-4</v>
      </c>
    </row>
    <row r="16" spans="1:3" x14ac:dyDescent="0.25">
      <c r="A16" t="s">
        <v>21</v>
      </c>
      <c r="B16" s="19">
        <v>2455285.2828899999</v>
      </c>
      <c r="C16" s="19">
        <v>5.4499999999999991E-4</v>
      </c>
    </row>
    <row r="17" spans="1:3" x14ac:dyDescent="0.25">
      <c r="A17" t="s">
        <v>21</v>
      </c>
      <c r="B17" s="19">
        <v>2455304.5641899998</v>
      </c>
      <c r="C17" s="19">
        <v>5.4500000000000002E-4</v>
      </c>
    </row>
    <row r="18" spans="1:3" x14ac:dyDescent="0.25">
      <c r="A18" t="s">
        <v>21</v>
      </c>
      <c r="B18" s="19">
        <v>2455323.8356499998</v>
      </c>
      <c r="C18" s="19">
        <v>6.1000000000000008E-4</v>
      </c>
    </row>
    <row r="19" spans="1:3" x14ac:dyDescent="0.25">
      <c r="A19" t="s">
        <v>21</v>
      </c>
      <c r="B19" s="19">
        <v>2455343.1189600001</v>
      </c>
      <c r="C19" s="19">
        <v>5.9000000000000003E-4</v>
      </c>
    </row>
    <row r="20" spans="1:3" x14ac:dyDescent="0.25">
      <c r="A20" t="s">
        <v>21</v>
      </c>
      <c r="B20" s="19">
        <v>2455362.3938199999</v>
      </c>
      <c r="C20" s="19">
        <v>7.1499999999999992E-4</v>
      </c>
    </row>
    <row r="21" spans="1:3" x14ac:dyDescent="0.25">
      <c r="A21" t="s">
        <v>21</v>
      </c>
      <c r="B21" s="19">
        <v>2455381.6795199998</v>
      </c>
      <c r="C21" s="19">
        <v>6.0499999999999996E-4</v>
      </c>
    </row>
    <row r="22" spans="1:3" x14ac:dyDescent="0.25">
      <c r="A22" t="s">
        <v>21</v>
      </c>
      <c r="B22" s="19">
        <v>2455400.95695</v>
      </c>
      <c r="C22" s="19">
        <v>5.5999999999999995E-4</v>
      </c>
    </row>
    <row r="23" spans="1:3" x14ac:dyDescent="0.25">
      <c r="A23" t="s">
        <v>21</v>
      </c>
      <c r="B23" s="19">
        <v>2455420.24089</v>
      </c>
      <c r="C23" s="19">
        <v>5.8E-4</v>
      </c>
    </row>
    <row r="24" spans="1:3" x14ac:dyDescent="0.25">
      <c r="A24" t="s">
        <v>21</v>
      </c>
      <c r="B24" s="19">
        <v>2455439.5199000002</v>
      </c>
      <c r="C24" s="19">
        <v>1.4499999999999999E-3</v>
      </c>
    </row>
    <row r="25" spans="1:3" x14ac:dyDescent="0.25">
      <c r="A25" t="s">
        <v>21</v>
      </c>
      <c r="B25" s="19">
        <v>2455458.8035599999</v>
      </c>
      <c r="C25" s="19">
        <v>8.4000000000000003E-4</v>
      </c>
    </row>
    <row r="26" spans="1:3" x14ac:dyDescent="0.25">
      <c r="A26" t="s">
        <v>21</v>
      </c>
      <c r="B26" s="19">
        <v>2455478.07889</v>
      </c>
      <c r="C26" s="19">
        <v>5.8E-4</v>
      </c>
    </row>
    <row r="27" spans="1:3" x14ac:dyDescent="0.25">
      <c r="A27" t="s">
        <v>21</v>
      </c>
      <c r="B27" s="19">
        <v>2455497.3603300001</v>
      </c>
      <c r="C27" s="19">
        <v>6.0500000000000007E-4</v>
      </c>
    </row>
    <row r="28" spans="1:3" x14ac:dyDescent="0.25">
      <c r="A28" t="s">
        <v>21</v>
      </c>
      <c r="B28" s="19">
        <v>2455516.6356899999</v>
      </c>
      <c r="C28" s="19">
        <v>5.7499999999999999E-4</v>
      </c>
    </row>
    <row r="29" spans="1:3" x14ac:dyDescent="0.25">
      <c r="A29" t="s">
        <v>21</v>
      </c>
      <c r="B29" s="19">
        <v>2455535.9098200002</v>
      </c>
      <c r="C29" s="19">
        <v>5.2500000000000008E-4</v>
      </c>
    </row>
    <row r="30" spans="1:3" x14ac:dyDescent="0.25">
      <c r="A30" t="s">
        <v>21</v>
      </c>
      <c r="B30" s="19">
        <v>2455574.4517600001</v>
      </c>
      <c r="C30" s="19">
        <v>6.150000000000001E-4</v>
      </c>
    </row>
    <row r="31" spans="1:3" x14ac:dyDescent="0.25">
      <c r="A31" t="s">
        <v>21</v>
      </c>
      <c r="B31" s="19">
        <v>2455593.7231000001</v>
      </c>
      <c r="C31" s="19">
        <v>1.9499999999999999E-3</v>
      </c>
    </row>
    <row r="32" spans="1:3" x14ac:dyDescent="0.25">
      <c r="A32" t="s">
        <v>21</v>
      </c>
      <c r="B32" s="19">
        <v>2455612.98214</v>
      </c>
      <c r="C32" s="19">
        <v>7.7000000000000007E-4</v>
      </c>
    </row>
    <row r="33" spans="1:3" x14ac:dyDescent="0.25">
      <c r="A33" t="s">
        <v>21</v>
      </c>
      <c r="B33" s="19">
        <v>2455632.2430799999</v>
      </c>
      <c r="C33" s="19">
        <v>5.5499999999999994E-4</v>
      </c>
    </row>
    <row r="34" spans="1:3" x14ac:dyDescent="0.25">
      <c r="A34" t="s">
        <v>21</v>
      </c>
      <c r="B34" s="19">
        <v>2455651.4979699999</v>
      </c>
      <c r="C34" s="19">
        <v>5.9000000000000003E-4</v>
      </c>
    </row>
    <row r="35" spans="1:3" x14ac:dyDescent="0.25">
      <c r="A35" t="s">
        <v>21</v>
      </c>
      <c r="B35" s="19">
        <v>2455670.7526400001</v>
      </c>
      <c r="C35" s="19">
        <v>6.9499999999999998E-4</v>
      </c>
    </row>
    <row r="36" spans="1:3" x14ac:dyDescent="0.25">
      <c r="A36" t="s">
        <v>21</v>
      </c>
      <c r="B36" s="19">
        <v>2455690.0013199998</v>
      </c>
      <c r="C36" s="19">
        <v>6.0500000000000007E-4</v>
      </c>
    </row>
    <row r="37" spans="1:3" x14ac:dyDescent="0.25">
      <c r="A37" t="s">
        <v>21</v>
      </c>
      <c r="B37" s="19">
        <v>2455709.2495400002</v>
      </c>
      <c r="C37" s="19">
        <v>5.5999999999999995E-4</v>
      </c>
    </row>
    <row r="38" spans="1:3" x14ac:dyDescent="0.25">
      <c r="A38" t="s">
        <v>21</v>
      </c>
      <c r="B38" s="19">
        <v>2455728.4919599998</v>
      </c>
      <c r="C38" s="19">
        <v>5.3499999999999999E-4</v>
      </c>
    </row>
    <row r="39" spans="1:3" x14ac:dyDescent="0.25">
      <c r="A39" t="s">
        <v>21</v>
      </c>
      <c r="B39" s="19">
        <v>2455747.7319200002</v>
      </c>
      <c r="C39" s="19">
        <v>7.0500000000000001E-4</v>
      </c>
    </row>
    <row r="40" spans="1:3" x14ac:dyDescent="0.25">
      <c r="A40" t="s">
        <v>21</v>
      </c>
      <c r="B40" s="19">
        <v>2455766.9675400001</v>
      </c>
      <c r="C40" s="19">
        <v>6.4999999999999997E-4</v>
      </c>
    </row>
    <row r="41" spans="1:3" x14ac:dyDescent="0.25">
      <c r="A41" t="s">
        <v>21</v>
      </c>
      <c r="B41" s="19">
        <v>2455786.2048399998</v>
      </c>
      <c r="C41" s="19">
        <v>5.8E-4</v>
      </c>
    </row>
    <row r="42" spans="1:3" x14ac:dyDescent="0.25">
      <c r="A42" t="s">
        <v>21</v>
      </c>
      <c r="B42" s="19">
        <v>2455805.4325700002</v>
      </c>
      <c r="C42" s="19">
        <v>5.5499999999999994E-4</v>
      </c>
    </row>
    <row r="43" spans="1:3" x14ac:dyDescent="0.25">
      <c r="A43" t="s">
        <v>21</v>
      </c>
      <c r="B43" s="19">
        <v>2455824.6633100002</v>
      </c>
      <c r="C43" s="19">
        <v>5.6999999999999998E-4</v>
      </c>
    </row>
    <row r="44" spans="1:3" x14ac:dyDescent="0.25">
      <c r="A44" t="s">
        <v>21</v>
      </c>
      <c r="B44" s="19">
        <v>2455843.8896499998</v>
      </c>
      <c r="C44" s="19">
        <v>4.8999999999999998E-4</v>
      </c>
    </row>
    <row r="45" spans="1:3" x14ac:dyDescent="0.25">
      <c r="A45" t="s">
        <v>21</v>
      </c>
      <c r="B45" s="19">
        <v>2455863.1143200002</v>
      </c>
      <c r="C45" s="19">
        <v>6.2500000000000001E-4</v>
      </c>
    </row>
    <row r="46" spans="1:3" x14ac:dyDescent="0.25">
      <c r="A46" t="s">
        <v>21</v>
      </c>
      <c r="B46" s="19">
        <v>2455882.3377899998</v>
      </c>
      <c r="C46" s="19">
        <v>5.0500000000000002E-4</v>
      </c>
    </row>
    <row r="47" spans="1:3" x14ac:dyDescent="0.25">
      <c r="A47" t="s">
        <v>21</v>
      </c>
      <c r="B47" s="19">
        <v>2455901.5609400002</v>
      </c>
      <c r="C47" s="19">
        <v>5.4999999999999992E-4</v>
      </c>
    </row>
    <row r="48" spans="1:3" x14ac:dyDescent="0.25">
      <c r="A48" t="s">
        <v>21</v>
      </c>
      <c r="B48" s="19">
        <v>2455920.7805499998</v>
      </c>
      <c r="C48" s="19">
        <v>5.1500000000000005E-4</v>
      </c>
    </row>
    <row r="49" spans="1:3" x14ac:dyDescent="0.25">
      <c r="A49" t="s">
        <v>21</v>
      </c>
      <c r="B49" s="19">
        <v>2455940.0038700001</v>
      </c>
      <c r="C49" s="19">
        <v>5.6999999999999998E-4</v>
      </c>
    </row>
    <row r="50" spans="1:3" x14ac:dyDescent="0.25">
      <c r="A50" t="s">
        <v>21</v>
      </c>
      <c r="B50" s="19">
        <v>2455978.4424100001</v>
      </c>
      <c r="C50" s="19">
        <v>5.9000000000000003E-4</v>
      </c>
    </row>
    <row r="51" spans="1:3" x14ac:dyDescent="0.25">
      <c r="A51" t="s">
        <v>21</v>
      </c>
      <c r="B51" s="19">
        <v>2456016.8809099998</v>
      </c>
      <c r="C51" s="19">
        <v>5.7499999999999999E-4</v>
      </c>
    </row>
    <row r="52" spans="1:3" x14ac:dyDescent="0.25">
      <c r="A52" t="s">
        <v>21</v>
      </c>
      <c r="B52" s="19">
        <v>2456036.0989399999</v>
      </c>
      <c r="C52" s="19">
        <v>7.2000000000000005E-4</v>
      </c>
    </row>
    <row r="53" spans="1:3" x14ac:dyDescent="0.25">
      <c r="A53" t="s">
        <v>21</v>
      </c>
      <c r="B53" s="19">
        <v>2456055.31856</v>
      </c>
      <c r="C53" s="19">
        <v>5.9500000000000004E-4</v>
      </c>
    </row>
    <row r="54" spans="1:3" x14ac:dyDescent="0.25">
      <c r="A54" t="s">
        <v>21</v>
      </c>
      <c r="B54" s="19">
        <v>2456074.5385500002</v>
      </c>
      <c r="C54" s="19">
        <v>6.0999999999999997E-4</v>
      </c>
    </row>
    <row r="55" spans="1:3" x14ac:dyDescent="0.25">
      <c r="A55" t="s">
        <v>21</v>
      </c>
      <c r="B55" s="19">
        <v>2456093.7579299998</v>
      </c>
      <c r="C55" s="19">
        <v>6.0000000000000006E-4</v>
      </c>
    </row>
    <row r="56" spans="1:3" x14ac:dyDescent="0.25">
      <c r="A56" t="s">
        <v>21</v>
      </c>
      <c r="B56" s="19">
        <v>2456112.9775999999</v>
      </c>
      <c r="C56" s="19">
        <v>5.6499999999999996E-4</v>
      </c>
    </row>
    <row r="57" spans="1:3" x14ac:dyDescent="0.25">
      <c r="A57" t="s">
        <v>21</v>
      </c>
      <c r="B57" s="19">
        <v>2456132.1967699998</v>
      </c>
      <c r="C57" s="19">
        <v>5.4999999999999992E-4</v>
      </c>
    </row>
    <row r="58" spans="1:3" x14ac:dyDescent="0.25">
      <c r="A58" t="s">
        <v>21</v>
      </c>
      <c r="B58" s="19">
        <v>2456151.4177899999</v>
      </c>
      <c r="C58" s="19">
        <v>6.3000000000000003E-4</v>
      </c>
    </row>
    <row r="59" spans="1:3" x14ac:dyDescent="0.25">
      <c r="A59" t="s">
        <v>21</v>
      </c>
      <c r="B59" s="19">
        <v>2456170.6367600001</v>
      </c>
      <c r="C59" s="19">
        <v>4.3999999999999996E-4</v>
      </c>
    </row>
    <row r="60" spans="1:3" x14ac:dyDescent="0.25">
      <c r="A60" t="s">
        <v>21</v>
      </c>
      <c r="B60" s="19">
        <v>2456189.8602</v>
      </c>
      <c r="C60" s="19">
        <v>5.5499999999999994E-4</v>
      </c>
    </row>
    <row r="61" spans="1:3" x14ac:dyDescent="0.25">
      <c r="A61" t="s">
        <v>21</v>
      </c>
      <c r="B61" s="19">
        <v>2456209.0802000002</v>
      </c>
      <c r="C61" s="19">
        <v>5.2999999999999998E-4</v>
      </c>
    </row>
    <row r="62" spans="1:3" x14ac:dyDescent="0.25">
      <c r="A62" t="s">
        <v>21</v>
      </c>
      <c r="B62" s="19">
        <v>2456228.3024599999</v>
      </c>
      <c r="C62" s="19">
        <v>7.0500000000000001E-4</v>
      </c>
    </row>
    <row r="63" spans="1:3" x14ac:dyDescent="0.25">
      <c r="A63" t="s">
        <v>21</v>
      </c>
      <c r="B63" s="19">
        <v>2456266.7432800001</v>
      </c>
      <c r="C63" s="19">
        <v>5.1500000000000005E-4</v>
      </c>
    </row>
    <row r="64" spans="1:3" x14ac:dyDescent="0.25">
      <c r="A64" t="s">
        <v>21</v>
      </c>
      <c r="B64" s="19">
        <v>2456285.9662000001</v>
      </c>
      <c r="C64" s="19">
        <v>5.1000000000000004E-4</v>
      </c>
    </row>
    <row r="65" spans="1:3" x14ac:dyDescent="0.25">
      <c r="A65" t="s">
        <v>21</v>
      </c>
      <c r="B65" s="19">
        <v>2456305.19038</v>
      </c>
      <c r="C65" s="19">
        <v>8.9999999999999998E-4</v>
      </c>
    </row>
    <row r="66" spans="1:3" x14ac:dyDescent="0.25">
      <c r="A66" t="s">
        <v>21</v>
      </c>
      <c r="B66" s="19">
        <v>2456324.4109700001</v>
      </c>
      <c r="C66" s="19">
        <v>5.6499999999999996E-4</v>
      </c>
    </row>
    <row r="67" spans="1:3" x14ac:dyDescent="0.25">
      <c r="A67" t="s">
        <v>21</v>
      </c>
      <c r="B67" s="19">
        <v>2456343.6339500002</v>
      </c>
      <c r="C67" s="19">
        <v>5.2000000000000006E-4</v>
      </c>
    </row>
    <row r="68" spans="1:3" x14ac:dyDescent="0.25">
      <c r="A68" t="s">
        <v>21</v>
      </c>
      <c r="B68" s="19">
        <v>2456362.85806</v>
      </c>
      <c r="C68" s="19">
        <v>5.3499999999999999E-4</v>
      </c>
    </row>
    <row r="69" spans="1:3" x14ac:dyDescent="0.25">
      <c r="A69" t="s">
        <v>21</v>
      </c>
      <c r="B69" s="19">
        <v>2456382.0846299999</v>
      </c>
      <c r="C69" s="19">
        <v>6.8000000000000005E-4</v>
      </c>
    </row>
    <row r="70" spans="1:3" x14ac:dyDescent="0.25">
      <c r="A70" s="22" t="s">
        <v>22</v>
      </c>
      <c r="B70" s="23">
        <v>2454969.3056600001</v>
      </c>
      <c r="C70" s="23">
        <v>7.7000000000000007E-4</v>
      </c>
    </row>
    <row r="71" spans="1:3" x14ac:dyDescent="0.25">
      <c r="A71" s="22" t="s">
        <v>22</v>
      </c>
      <c r="B71" s="23">
        <v>2455008.3311600001</v>
      </c>
      <c r="C71" s="23">
        <v>7.0999999999999991E-4</v>
      </c>
    </row>
    <row r="72" spans="1:3" x14ac:dyDescent="0.25">
      <c r="A72" s="22" t="s">
        <v>22</v>
      </c>
      <c r="B72" s="23">
        <v>2455047.33665</v>
      </c>
      <c r="C72" s="23">
        <v>8.5000000000000006E-4</v>
      </c>
    </row>
    <row r="73" spans="1:3" x14ac:dyDescent="0.25">
      <c r="A73" t="s">
        <v>22</v>
      </c>
      <c r="B73" s="19">
        <v>2455086.3191</v>
      </c>
      <c r="C73" s="19">
        <v>1.15E-3</v>
      </c>
    </row>
    <row r="74" spans="1:3" x14ac:dyDescent="0.25">
      <c r="A74" t="s">
        <v>22</v>
      </c>
      <c r="B74" s="19">
        <v>2455125.264</v>
      </c>
      <c r="C74" s="19">
        <v>9.8499999999999998E-4</v>
      </c>
    </row>
    <row r="75" spans="1:3" x14ac:dyDescent="0.25">
      <c r="A75" t="s">
        <v>22</v>
      </c>
      <c r="B75" s="19">
        <v>2455164.1828700001</v>
      </c>
      <c r="C75" s="19">
        <v>8.4500000000000005E-4</v>
      </c>
    </row>
    <row r="76" spans="1:3" x14ac:dyDescent="0.25">
      <c r="A76" t="s">
        <v>22</v>
      </c>
      <c r="B76" s="19">
        <v>2455203.0728500001</v>
      </c>
      <c r="C76" s="19">
        <v>7.3499999999999998E-4</v>
      </c>
    </row>
    <row r="77" spans="1:3" x14ac:dyDescent="0.25">
      <c r="A77" t="s">
        <v>22</v>
      </c>
      <c r="B77" s="19">
        <v>2455241.9294099999</v>
      </c>
      <c r="C77" s="19">
        <v>7.3999999999999999E-4</v>
      </c>
    </row>
    <row r="78" spans="1:3" x14ac:dyDescent="0.25">
      <c r="A78" t="s">
        <v>22</v>
      </c>
      <c r="B78" s="19">
        <v>2455280.7659499999</v>
      </c>
      <c r="C78" s="19">
        <v>7.1000000000000002E-4</v>
      </c>
    </row>
    <row r="79" spans="1:3" x14ac:dyDescent="0.25">
      <c r="A79" t="s">
        <v>22</v>
      </c>
      <c r="B79" s="19">
        <v>2455319.5783199999</v>
      </c>
      <c r="C79" s="19">
        <v>6.9999999999999999E-4</v>
      </c>
    </row>
    <row r="80" spans="1:3" x14ac:dyDescent="0.25">
      <c r="A80" t="s">
        <v>22</v>
      </c>
      <c r="B80" s="19">
        <v>2455358.3775200001</v>
      </c>
      <c r="C80" s="19">
        <v>7.1499999999999992E-4</v>
      </c>
    </row>
    <row r="81" spans="1:3" x14ac:dyDescent="0.25">
      <c r="A81" t="s">
        <v>22</v>
      </c>
      <c r="B81" s="19">
        <v>2455397.1692400002</v>
      </c>
      <c r="C81" s="19">
        <v>8.8499999999999994E-4</v>
      </c>
    </row>
    <row r="82" spans="1:3" x14ac:dyDescent="0.25">
      <c r="A82" t="s">
        <v>22</v>
      </c>
      <c r="B82" s="19">
        <v>2455435.95866</v>
      </c>
      <c r="C82" s="19">
        <v>7.5500000000000003E-4</v>
      </c>
    </row>
    <row r="83" spans="1:3" x14ac:dyDescent="0.25">
      <c r="A83" t="s">
        <v>22</v>
      </c>
      <c r="B83" s="19">
        <v>2455474.7537600002</v>
      </c>
      <c r="C83" s="19">
        <v>1.0200000000000001E-3</v>
      </c>
    </row>
    <row r="84" spans="1:3" x14ac:dyDescent="0.25">
      <c r="A84" t="s">
        <v>22</v>
      </c>
      <c r="B84" s="19">
        <v>2455513.5615500002</v>
      </c>
      <c r="C84" s="19">
        <v>7.2000000000000005E-4</v>
      </c>
    </row>
    <row r="85" spans="1:3" x14ac:dyDescent="0.25">
      <c r="A85" t="s">
        <v>22</v>
      </c>
      <c r="B85" s="19">
        <v>2455552.3860599999</v>
      </c>
      <c r="C85" s="19">
        <v>9.3000000000000005E-4</v>
      </c>
    </row>
    <row r="86" spans="1:3" x14ac:dyDescent="0.25">
      <c r="A86" t="s">
        <v>22</v>
      </c>
      <c r="B86" s="19">
        <v>2455591.2366900002</v>
      </c>
      <c r="C86" s="19">
        <v>8.3000000000000001E-4</v>
      </c>
    </row>
    <row r="87" spans="1:3" x14ac:dyDescent="0.25">
      <c r="A87" t="s">
        <v>22</v>
      </c>
      <c r="B87" s="19">
        <v>2455630.1133099999</v>
      </c>
      <c r="C87" s="19">
        <v>8.25E-4</v>
      </c>
    </row>
    <row r="88" spans="1:3" x14ac:dyDescent="0.25">
      <c r="A88" t="s">
        <v>22</v>
      </c>
      <c r="B88" s="24">
        <v>2455669.0227000001</v>
      </c>
      <c r="C88" s="19">
        <v>8.0499999999999994E-4</v>
      </c>
    </row>
    <row r="89" spans="1:3" x14ac:dyDescent="0.25">
      <c r="A89" t="s">
        <v>22</v>
      </c>
      <c r="B89" s="24">
        <v>2455746.9351900001</v>
      </c>
      <c r="C89" s="19">
        <v>7.3999999999999999E-4</v>
      </c>
    </row>
    <row r="90" spans="1:3" x14ac:dyDescent="0.25">
      <c r="A90" t="s">
        <v>22</v>
      </c>
      <c r="B90" s="24">
        <v>2455785.9350399999</v>
      </c>
      <c r="C90" s="19">
        <v>7.1999999999999994E-4</v>
      </c>
    </row>
    <row r="91" spans="1:3" x14ac:dyDescent="0.25">
      <c r="A91" t="s">
        <v>22</v>
      </c>
      <c r="B91" s="24">
        <v>2455824.9602100002</v>
      </c>
      <c r="C91" s="19">
        <v>8.4500000000000005E-4</v>
      </c>
    </row>
    <row r="92" spans="1:3" x14ac:dyDescent="0.25">
      <c r="A92" t="s">
        <v>22</v>
      </c>
      <c r="B92" s="24">
        <v>2455864.00067</v>
      </c>
      <c r="C92" s="19">
        <v>6.7500000000000004E-4</v>
      </c>
    </row>
    <row r="93" spans="1:3" x14ac:dyDescent="0.25">
      <c r="A93" t="s">
        <v>22</v>
      </c>
      <c r="B93" s="19">
        <v>2455903.0542100002</v>
      </c>
      <c r="C93" s="19">
        <v>9.2000000000000003E-4</v>
      </c>
    </row>
    <row r="94" spans="1:3" x14ac:dyDescent="0.25">
      <c r="A94" t="s">
        <v>22</v>
      </c>
      <c r="B94" s="19">
        <v>2455942.1160300002</v>
      </c>
      <c r="C94" s="19">
        <v>7.9000000000000001E-4</v>
      </c>
    </row>
    <row r="95" spans="1:3" x14ac:dyDescent="0.25">
      <c r="A95" t="s">
        <v>22</v>
      </c>
      <c r="B95" s="19">
        <v>2455981.18462</v>
      </c>
      <c r="C95" s="19">
        <v>7.9000000000000001E-4</v>
      </c>
    </row>
    <row r="96" spans="1:3" x14ac:dyDescent="0.25">
      <c r="A96" t="s">
        <v>22</v>
      </c>
      <c r="B96" s="19">
        <v>2456020.2580599999</v>
      </c>
      <c r="C96" s="19">
        <v>7.6500000000000005E-4</v>
      </c>
    </row>
    <row r="97" spans="1:3" x14ac:dyDescent="0.25">
      <c r="A97" t="s">
        <v>22</v>
      </c>
      <c r="B97" s="19">
        <v>2456059.3319000001</v>
      </c>
      <c r="C97" s="19">
        <v>7.3999999999999999E-4</v>
      </c>
    </row>
    <row r="98" spans="1:3" x14ac:dyDescent="0.25">
      <c r="A98" t="s">
        <v>22</v>
      </c>
      <c r="B98" s="19">
        <v>2456098.4048899999</v>
      </c>
      <c r="C98" s="19">
        <v>7.3499999999999998E-4</v>
      </c>
    </row>
    <row r="99" spans="1:3" x14ac:dyDescent="0.25">
      <c r="A99" t="s">
        <v>22</v>
      </c>
      <c r="B99" s="19">
        <v>2456137.4786999999</v>
      </c>
      <c r="C99" s="19">
        <v>1.0200000000000001E-3</v>
      </c>
    </row>
    <row r="100" spans="1:3" x14ac:dyDescent="0.25">
      <c r="A100" t="s">
        <v>22</v>
      </c>
      <c r="B100" s="19">
        <v>2456176.5539699998</v>
      </c>
      <c r="C100" s="19">
        <v>7.6000000000000004E-4</v>
      </c>
    </row>
    <row r="101" spans="1:3" x14ac:dyDescent="0.25">
      <c r="A101" t="s">
        <v>22</v>
      </c>
      <c r="B101" s="19">
        <v>2456215.6271799998</v>
      </c>
      <c r="C101" s="19">
        <v>6.6500000000000001E-4</v>
      </c>
    </row>
    <row r="102" spans="1:3" x14ac:dyDescent="0.25">
      <c r="A102" t="s">
        <v>22</v>
      </c>
      <c r="B102" s="19">
        <v>2456254.6964500002</v>
      </c>
      <c r="C102" s="19">
        <v>7.85E-4</v>
      </c>
    </row>
    <row r="103" spans="1:3" x14ac:dyDescent="0.25">
      <c r="A103" t="s">
        <v>22</v>
      </c>
      <c r="B103" s="19">
        <v>2456293.7677699998</v>
      </c>
      <c r="C103" s="19">
        <v>6.8000000000000005E-4</v>
      </c>
    </row>
    <row r="104" spans="1:3" x14ac:dyDescent="0.25">
      <c r="A104" t="s">
        <v>22</v>
      </c>
      <c r="B104" s="19">
        <v>2456332.8347200002</v>
      </c>
      <c r="C104" s="19">
        <v>7.45E-4</v>
      </c>
    </row>
    <row r="105" spans="1:3" x14ac:dyDescent="0.25">
      <c r="A105" t="s">
        <v>22</v>
      </c>
      <c r="B105" s="19">
        <v>2456371.9027</v>
      </c>
      <c r="C105" s="19">
        <v>7.2499999999999995E-4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DAA7-A72A-4008-A6FB-B7E9BAD72FA0}">
  <dimension ref="A1:D64"/>
  <sheetViews>
    <sheetView tabSelected="1" workbookViewId="0">
      <selection activeCell="C4" sqref="C4"/>
    </sheetView>
  </sheetViews>
  <sheetFormatPr baseColWidth="10" defaultRowHeight="15" x14ac:dyDescent="0.25"/>
  <cols>
    <col min="1" max="1" width="23.5703125" customWidth="1"/>
  </cols>
  <sheetData>
    <row r="1" spans="1:4" x14ac:dyDescent="0.25">
      <c r="A1" s="21" t="s">
        <v>24</v>
      </c>
      <c r="B1" s="21" t="s">
        <v>23</v>
      </c>
      <c r="D1" t="s">
        <v>25</v>
      </c>
    </row>
    <row r="2" spans="1:4" x14ac:dyDescent="0.25">
      <c r="A2" s="20">
        <v>6.2306411564350101E-5</v>
      </c>
      <c r="B2">
        <v>1.7838273197412399E-4</v>
      </c>
      <c r="D2" t="s">
        <v>26</v>
      </c>
    </row>
    <row r="3" spans="1:4" x14ac:dyDescent="0.25">
      <c r="A3">
        <v>-1.2567220255732501E-4</v>
      </c>
      <c r="B3">
        <v>3.3514574170112599E-4</v>
      </c>
    </row>
    <row r="4" spans="1:4" x14ac:dyDescent="0.25">
      <c r="A4">
        <v>-1.6781548038125E-4</v>
      </c>
      <c r="B4">
        <v>-1.41823897138237E-3</v>
      </c>
    </row>
    <row r="5" spans="1:4" x14ac:dyDescent="0.25">
      <c r="A5">
        <v>-5.6542130187153805E-4</v>
      </c>
      <c r="B5">
        <v>1.3873656280338699E-3</v>
      </c>
    </row>
    <row r="6" spans="1:4" x14ac:dyDescent="0.25">
      <c r="A6">
        <v>3.1879823654890001E-4</v>
      </c>
      <c r="B6">
        <v>-1.13887200132012E-3</v>
      </c>
    </row>
    <row r="7" spans="1:4" x14ac:dyDescent="0.25">
      <c r="A7">
        <v>1.9929418340325301E-4</v>
      </c>
      <c r="B7">
        <v>2.8699496760964301E-4</v>
      </c>
    </row>
    <row r="8" spans="1:4" x14ac:dyDescent="0.25">
      <c r="A8">
        <v>-3.4579075872898102E-4</v>
      </c>
      <c r="B8">
        <v>4.8944354057312001E-4</v>
      </c>
    </row>
    <row r="9" spans="1:4" x14ac:dyDescent="0.25">
      <c r="A9">
        <v>8.2376925274729696E-4</v>
      </c>
      <c r="B9">
        <v>1.0274769738316499E-4</v>
      </c>
    </row>
    <row r="10" spans="1:4" x14ac:dyDescent="0.25">
      <c r="A10">
        <v>1.6694422811269701E-4</v>
      </c>
      <c r="B10">
        <v>6.6324789077043501E-4</v>
      </c>
    </row>
    <row r="11" spans="1:4" x14ac:dyDescent="0.25">
      <c r="A11">
        <v>1.0331720113754201E-4</v>
      </c>
      <c r="B11">
        <v>7.6423119753599102E-4</v>
      </c>
    </row>
    <row r="12" spans="1:4" x14ac:dyDescent="0.25">
      <c r="A12">
        <v>-9.7848754376172998E-4</v>
      </c>
      <c r="B12" s="20">
        <v>-1.15856528282165E-5</v>
      </c>
    </row>
    <row r="13" spans="1:4" x14ac:dyDescent="0.25">
      <c r="A13">
        <v>3.5870866850018501E-4</v>
      </c>
      <c r="B13">
        <v>7.1484083309769598E-4</v>
      </c>
    </row>
    <row r="14" spans="1:4" x14ac:dyDescent="0.25">
      <c r="A14">
        <v>1.8267426639795301E-4</v>
      </c>
      <c r="B14">
        <v>-8.9162308722734397E-4</v>
      </c>
    </row>
    <row r="15" spans="1:4" x14ac:dyDescent="0.25">
      <c r="A15">
        <v>1.1327746324241101E-3</v>
      </c>
      <c r="B15" s="20">
        <v>-2.09077261388301E-5</v>
      </c>
    </row>
    <row r="16" spans="1:4" x14ac:dyDescent="0.25">
      <c r="A16" s="20">
        <v>5.3766183555126102E-5</v>
      </c>
      <c r="B16">
        <v>-5.1605142652988401E-4</v>
      </c>
    </row>
    <row r="17" spans="1:2" x14ac:dyDescent="0.25">
      <c r="A17">
        <v>1.8403539434075301E-4</v>
      </c>
      <c r="B17">
        <v>1.7052050679922101E-4</v>
      </c>
    </row>
    <row r="18" spans="1:2" x14ac:dyDescent="0.25">
      <c r="A18">
        <v>8.6149480193853302E-4</v>
      </c>
      <c r="B18" s="20">
        <v>2.8131064027547799E-5</v>
      </c>
    </row>
    <row r="19" spans="1:2" x14ac:dyDescent="0.25">
      <c r="A19">
        <v>-1.7674313858151401E-4</v>
      </c>
      <c r="B19">
        <v>-2.14694440364837E-3</v>
      </c>
    </row>
    <row r="20" spans="1:2" x14ac:dyDescent="0.25">
      <c r="A20">
        <v>-7.2043761610984802E-4</v>
      </c>
      <c r="B20">
        <v>-1.5098685398697801E-3</v>
      </c>
    </row>
    <row r="21" spans="1:2" x14ac:dyDescent="0.25">
      <c r="A21">
        <v>9.8177883774042108E-4</v>
      </c>
      <c r="B21">
        <v>-5.4837064817547798E-4</v>
      </c>
    </row>
    <row r="22" spans="1:2" x14ac:dyDescent="0.25">
      <c r="A22">
        <v>-3.0537042766809398E-4</v>
      </c>
      <c r="B22">
        <v>1.1347536928951699E-3</v>
      </c>
    </row>
    <row r="23" spans="1:2" x14ac:dyDescent="0.25">
      <c r="A23">
        <v>-9.0607767924666405E-4</v>
      </c>
      <c r="B23">
        <v>1.76815781742334E-3</v>
      </c>
    </row>
    <row r="24" spans="1:2" x14ac:dyDescent="0.25">
      <c r="A24">
        <v>7.5459573417901895E-4</v>
      </c>
      <c r="B24">
        <v>5.6623201817273996E-4</v>
      </c>
    </row>
    <row r="25" spans="1:2" x14ac:dyDescent="0.25">
      <c r="A25">
        <v>1.6513699665665599E-4</v>
      </c>
      <c r="B25">
        <v>3.3477181568741798E-4</v>
      </c>
    </row>
    <row r="26" spans="1:2" x14ac:dyDescent="0.25">
      <c r="A26">
        <v>-4.7037065960466801E-3</v>
      </c>
      <c r="B26">
        <v>1.16347335278987E-3</v>
      </c>
    </row>
    <row r="27" spans="1:2" x14ac:dyDescent="0.25">
      <c r="A27">
        <v>-2.9075285419821701E-4</v>
      </c>
      <c r="B27">
        <v>8.9843478053808201E-4</v>
      </c>
    </row>
    <row r="28" spans="1:2" x14ac:dyDescent="0.25">
      <c r="A28">
        <v>-4.5868335291743203E-4</v>
      </c>
      <c r="B28">
        <v>-1.3369959779083701E-3</v>
      </c>
    </row>
    <row r="29" spans="1:2" x14ac:dyDescent="0.25">
      <c r="A29">
        <v>7.4508367106318398E-4</v>
      </c>
      <c r="B29">
        <v>-2.0916960202157402E-3</v>
      </c>
    </row>
    <row r="30" spans="1:2" x14ac:dyDescent="0.25">
      <c r="A30">
        <v>5.1051657646894401E-4</v>
      </c>
      <c r="B30">
        <v>4.1720177978277201E-4</v>
      </c>
    </row>
    <row r="31" spans="1:2" x14ac:dyDescent="0.25">
      <c r="A31">
        <v>3.9025675505399699E-4</v>
      </c>
      <c r="B31">
        <v>-2.47116666287183E-4</v>
      </c>
    </row>
    <row r="32" spans="1:2" x14ac:dyDescent="0.25">
      <c r="A32" s="20">
        <v>4.1231513023376397E-5</v>
      </c>
      <c r="B32">
        <v>1.6041980125010001E-3</v>
      </c>
    </row>
    <row r="33" spans="1:2" x14ac:dyDescent="0.25">
      <c r="A33">
        <v>-1.0245675221085501E-3</v>
      </c>
      <c r="B33">
        <v>-9.52966976910829E-4</v>
      </c>
    </row>
    <row r="34" spans="1:2" x14ac:dyDescent="0.25">
      <c r="A34">
        <v>5.1974784582853296E-4</v>
      </c>
    </row>
    <row r="35" spans="1:2" x14ac:dyDescent="0.25">
      <c r="A35">
        <v>-1.9041728228330601E-4</v>
      </c>
    </row>
    <row r="36" spans="1:2" x14ac:dyDescent="0.25">
      <c r="A36">
        <v>-1.78408762440085E-3</v>
      </c>
    </row>
    <row r="37" spans="1:2" x14ac:dyDescent="0.25">
      <c r="A37" s="20">
        <v>4.2282044887542698E-7</v>
      </c>
    </row>
    <row r="38" spans="1:2" x14ac:dyDescent="0.25">
      <c r="A38" s="20">
        <v>-1.18464231491088E-6</v>
      </c>
    </row>
    <row r="39" spans="1:2" x14ac:dyDescent="0.25">
      <c r="A39">
        <v>-1.04403356090188E-3</v>
      </c>
    </row>
    <row r="40" spans="1:2" x14ac:dyDescent="0.25">
      <c r="A40">
        <v>1.03128887712955E-3</v>
      </c>
    </row>
    <row r="41" spans="1:2" x14ac:dyDescent="0.25">
      <c r="A41">
        <v>-1.93317886441946E-4</v>
      </c>
    </row>
    <row r="42" spans="1:2" x14ac:dyDescent="0.25">
      <c r="A42">
        <v>3.9439834654331202E-4</v>
      </c>
    </row>
    <row r="43" spans="1:2" x14ac:dyDescent="0.25">
      <c r="A43">
        <v>1.0359063744544901E-3</v>
      </c>
    </row>
    <row r="44" spans="1:2" x14ac:dyDescent="0.25">
      <c r="A44">
        <v>-6.42694998532533E-4</v>
      </c>
    </row>
    <row r="45" spans="1:2" x14ac:dyDescent="0.25">
      <c r="A45">
        <v>2.8364034369587898E-4</v>
      </c>
    </row>
    <row r="46" spans="1:2" x14ac:dyDescent="0.25">
      <c r="A46">
        <v>1.32057350128889E-4</v>
      </c>
    </row>
    <row r="47" spans="1:2" x14ac:dyDescent="0.25">
      <c r="A47">
        <v>9.4247981905937195E-4</v>
      </c>
    </row>
    <row r="48" spans="1:2" x14ac:dyDescent="0.25">
      <c r="A48">
        <v>6.6269794479012403E-4</v>
      </c>
    </row>
    <row r="49" spans="1:1" x14ac:dyDescent="0.25">
      <c r="A49" s="20">
        <v>-6.1258208006620394E-5</v>
      </c>
    </row>
    <row r="50" spans="1:1" x14ac:dyDescent="0.25">
      <c r="A50" s="20">
        <v>-6.3952058553695597E-5</v>
      </c>
    </row>
    <row r="51" spans="1:1" x14ac:dyDescent="0.25">
      <c r="A51">
        <v>1.3255327939987101E-4</v>
      </c>
    </row>
    <row r="52" spans="1:1" x14ac:dyDescent="0.25">
      <c r="A52">
        <v>5.6414911523461298E-4</v>
      </c>
    </row>
    <row r="53" spans="1:1" x14ac:dyDescent="0.25">
      <c r="A53" s="20">
        <v>7.6460186392068795E-5</v>
      </c>
    </row>
    <row r="54" spans="1:1" x14ac:dyDescent="0.25">
      <c r="A54">
        <v>1.0453741997480299E-3</v>
      </c>
    </row>
    <row r="55" spans="1:1" x14ac:dyDescent="0.25">
      <c r="A55">
        <v>-1.2071048840880301E-3</v>
      </c>
    </row>
    <row r="56" spans="1:1" x14ac:dyDescent="0.25">
      <c r="A56">
        <v>-8.5316598415374702E-4</v>
      </c>
    </row>
    <row r="57" spans="1:1" x14ac:dyDescent="0.25">
      <c r="A57">
        <v>-1.3075228780508E-3</v>
      </c>
    </row>
    <row r="58" spans="1:1" x14ac:dyDescent="0.25">
      <c r="A58">
        <v>1.1128899641335E-3</v>
      </c>
    </row>
    <row r="59" spans="1:1" x14ac:dyDescent="0.25">
      <c r="A59">
        <v>-3.2995454967021899E-4</v>
      </c>
    </row>
    <row r="60" spans="1:1" x14ac:dyDescent="0.25">
      <c r="A60">
        <v>-1.53164518997073E-3</v>
      </c>
    </row>
    <row r="61" spans="1:1" x14ac:dyDescent="0.25">
      <c r="A61">
        <v>1.8379371613264E-4</v>
      </c>
    </row>
    <row r="62" spans="1:1" x14ac:dyDescent="0.25">
      <c r="A62">
        <v>8.5497321560978803E-4</v>
      </c>
    </row>
    <row r="63" spans="1:1" x14ac:dyDescent="0.25">
      <c r="A63">
        <v>1.9305571913719101E-4</v>
      </c>
    </row>
    <row r="64" spans="1:1" x14ac:dyDescent="0.25">
      <c r="A64">
        <v>-1.8621594645082901E-3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post Kepler 1</vt:lpstr>
      <vt:lpstr>post Kepler 2</vt:lpstr>
      <vt:lpstr>Kepler TT</vt:lpstr>
      <vt:lpstr>TT Residuen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2025-09-26T08:32:15Z</dcterms:created>
  <dcterms:modified xsi:type="dcterms:W3CDTF">2025-09-27T22:19:47Z</dcterms:modified>
</cp:coreProperties>
</file>