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72\OneDrive\Desktop\Analysis projects\Crowdfunding Analysis\Module1 challenge\"/>
    </mc:Choice>
  </mc:AlternateContent>
  <xr:revisionPtr revIDLastSave="572" documentId="8_{784BA1ED-3A0F-4BFB-A290-FDDEFFE7FE95}" xr6:coauthVersionLast="45" xr6:coauthVersionMax="45" xr10:uidLastSave="{2C5C08D4-CD47-4867-9693-544C4B9BC77D}"/>
  <bookViews>
    <workbookView xWindow="-22680" yWindow="150" windowWidth="19095" windowHeight="13575" tabRatio="721" firstSheet="1" activeTab="1" xr2:uid="{00000000-000D-0000-FFFF-FFFF00000000}"/>
  </bookViews>
  <sheets>
    <sheet name="Kickstarter_Challenge" sheetId="1" r:id="rId1"/>
    <sheet name="Theater Outcomes by Launch Date" sheetId="11" r:id="rId2"/>
    <sheet name="Outcomes Based on Goals" sheetId="13" r:id="rId3"/>
    <sheet name="Date Chart" sheetId="15" r:id="rId4"/>
    <sheet name="Goal Chart" sheetId="14" r:id="rId5"/>
  </sheets>
  <definedNames>
    <definedName name="_xlnm._FilterDatabase" localSheetId="0" hidden="1">Kickstarter_Challenge!$R$1:$R$4115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3" l="1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E13" i="13" l="1"/>
  <c r="H13" i="13" s="1"/>
  <c r="E10" i="13"/>
  <c r="F10" i="13" s="1"/>
  <c r="E9" i="13"/>
  <c r="H9" i="13" s="1"/>
  <c r="E7" i="13"/>
  <c r="G7" i="13" s="1"/>
  <c r="E6" i="13"/>
  <c r="G6" i="13" s="1"/>
  <c r="E5" i="13"/>
  <c r="F5" i="13" s="1"/>
  <c r="E3" i="13"/>
  <c r="F3" i="13" s="1"/>
  <c r="E4" i="13"/>
  <c r="F4" i="13" s="1"/>
  <c r="E8" i="13"/>
  <c r="E2" i="13"/>
  <c r="G2" i="13" s="1"/>
  <c r="G9" i="13"/>
  <c r="G13" i="13"/>
  <c r="H5" i="13"/>
  <c r="E12" i="13"/>
  <c r="H12" i="13" s="1"/>
  <c r="E11" i="13"/>
  <c r="H11" i="13" s="1"/>
  <c r="F9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F13" i="13" l="1"/>
  <c r="F6" i="13"/>
  <c r="G5" i="13"/>
  <c r="H6" i="13"/>
  <c r="G3" i="13"/>
  <c r="F7" i="13"/>
  <c r="H7" i="13"/>
  <c r="G4" i="13"/>
  <c r="H3" i="13"/>
  <c r="G10" i="13"/>
  <c r="H10" i="13"/>
  <c r="G11" i="13"/>
  <c r="H4" i="13"/>
  <c r="F2" i="13"/>
  <c r="H2" i="13"/>
  <c r="G12" i="13"/>
  <c r="F12" i="13"/>
  <c r="F11" i="13"/>
  <c r="H8" i="13"/>
  <c r="G8" i="13"/>
  <c r="F8" i="1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<sst xmlns="http://schemas.openxmlformats.org/spreadsheetml/2006/main" count="32975" uniqueCount="8401">
  <si>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</si>
  <si>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</si>
  <si>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</si>
  <si>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</si>
  <si>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</si>
  <si>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</si>
  <si>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</si>
  <si>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</si>
  <si>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</si>
  <si>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</si>
  <si>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</si>
  <si>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</si>
  <si>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</si>
  <si>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</si>
  <si>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</si>
  <si>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</si>
  <si>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</si>
  <si>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</si>
  <si>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</si>
  <si>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</si>
  <si>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</si>
  <si>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</si>
  <si>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</si>
  <si>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</si>
  <si>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</si>
  <si>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</si>
  <si>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</si>
  <si>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</si>
  <si>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</si>
  <si>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</si>
  <si>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</si>
  <si>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</si>
  <si>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</si>
  <si>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</si>
  <si>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</si>
  <si>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</si>
  <si>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</si>
  <si>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</si>
  <si>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</si>
  <si>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</si>
  <si>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</si>
  <si>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</si>
  <si>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</si>
  <si>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</si>
  <si>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</si>
  <si>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</si>
  <si>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</si>
  <si>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</si>
  <si>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</si>
  <si>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</si>
  <si>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</si>
  <si>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</si>
  <si>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</si>
  <si>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</si>
  <si>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</si>
  <si>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</si>
  <si>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</si>
  <si>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</si>
  <si>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</si>
  <si>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</si>
  <si>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</si>
  <si>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</si>
  <si>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</si>
  <si>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</si>
  <si>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</si>
  <si>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</si>
  <si>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</si>
  <si>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</si>
  <si>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</si>
  <si>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</si>
  <si>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</si>
  <si>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</si>
  <si>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</si>
  <si>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</si>
  <si>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</si>
  <si>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</si>
  <si>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</si>
  <si>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</si>
  <si>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</si>
  <si>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</si>
  <si>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</si>
  <si>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</si>
  <si>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</si>
  <si>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</si>
  <si>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</si>
  <si>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</si>
  <si>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</si>
  <si>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</si>
  <si>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</si>
  <si>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</si>
  <si>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</si>
  <si>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</si>
  <si>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</si>
  <si>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</si>
  <si>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</si>
  <si>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</si>
  <si>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</si>
  <si>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</si>
  <si>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</si>
  <si>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</si>
  <si>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</si>
  <si>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</si>
  <si>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</si>
  <si>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</si>
  <si>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</si>
  <si>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</si>
  <si>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</si>
  <si>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</si>
  <si>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</si>
  <si>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</si>
  <si>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</si>
  <si>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</si>
  <si>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</si>
  <si>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</si>
  <si>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</si>
  <si>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</si>
  <si>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</si>
  <si>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</si>
  <si>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</si>
  <si>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</si>
  <si>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</si>
  <si>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</si>
  <si>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</si>
  <si>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</si>
  <si>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</si>
  <si>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</si>
  <si>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</si>
  <si>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</si>
  <si>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</si>
  <si>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</si>
  <si>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</si>
  <si>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</si>
  <si>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</si>
  <si>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</si>
  <si>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</si>
  <si>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</si>
  <si>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</si>
  <si>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</si>
  <si>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</si>
  <si>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</si>
  <si>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</si>
  <si>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</si>
  <si>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</si>
  <si>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</si>
  <si>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</si>
  <si>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</si>
  <si>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</si>
  <si>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</si>
  <si>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</si>
  <si>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</si>
  <si>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</si>
  <si>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</si>
  <si>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</si>
  <si>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</si>
  <si>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</si>
  <si>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</si>
  <si>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</si>
  <si>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</si>
  <si>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</si>
  <si>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</si>
  <si>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</si>
  <si>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</si>
  <si>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</si>
  <si>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</si>
  <si>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</si>
  <si>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</si>
  <si>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</si>
  <si>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</si>
  <si>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</si>
  <si>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</si>
  <si>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</si>
  <si>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</si>
  <si>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</si>
  <si>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</si>
  <si>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</si>
  <si>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</si>
  <si>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</si>
  <si>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</si>
  <si>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</si>
  <si>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</si>
  <si>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</si>
  <si>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</si>
  <si>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</si>
  <si>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</si>
  <si>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</si>
  <si>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</si>
  <si>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</si>
  <si>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</si>
  <si>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</si>
  <si>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</si>
  <si>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</si>
  <si>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</si>
  <si>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</si>
  <si>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</si>
  <si>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</si>
  <si>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</si>
  <si>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</si>
  <si>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</si>
  <si>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</si>
  <si>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</si>
  <si>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</si>
  <si>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</si>
  <si>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</si>
  <si>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</si>
  <si>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</si>
  <si>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</si>
  <si>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</si>
  <si>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</si>
  <si>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</si>
  <si>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</si>
  <si>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</si>
  <si>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</si>
  <si>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</si>
  <si>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</si>
  <si>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</si>
  <si>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</si>
  <si>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</si>
  <si>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</si>
  <si>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</si>
  <si>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</si>
  <si>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</si>
  <si>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</si>
  <si>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</si>
  <si>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</si>
  <si>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</si>
  <si>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</si>
  <si>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</si>
  <si>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</si>
  <si>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</si>
  <si>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</si>
  <si>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</si>
  <si>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</si>
  <si>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</si>
  <si>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</si>
  <si>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</si>
  <si>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</si>
  <si>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</si>
  <si>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</si>
  <si>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</si>
  <si>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</si>
  <si>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</si>
  <si>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</si>
  <si>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</si>
  <si>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</si>
  <si>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</si>
  <si>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</si>
  <si>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</si>
  <si>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</si>
  <si>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</si>
  <si>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</si>
  <si>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</si>
  <si>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</si>
  <si>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</si>
  <si>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</si>
  <si>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</si>
  <si>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</si>
  <si>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</si>
  <si>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</si>
  <si>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</si>
  <si>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</si>
  <si>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</si>
  <si>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</si>
  <si>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</si>
  <si>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</si>
  <si>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</si>
  <si>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</si>
  <si>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</si>
  <si>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</si>
  <si>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</si>
  <si>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</si>
  <si>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</si>
  <si>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</si>
  <si>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</si>
  <si>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</si>
  <si>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</si>
  <si>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</si>
  <si>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</si>
  <si>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</si>
  <si>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</si>
  <si>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</si>
  <si>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</si>
  <si>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</si>
  <si>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</si>
  <si>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</si>
  <si>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</si>
  <si>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</si>
  <si>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</si>
  <si>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</si>
  <si>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</si>
  <si>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</si>
  <si>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</si>
  <si>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</si>
  <si>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</si>
  <si>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</si>
  <si>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</si>
  <si>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</si>
  <si>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</si>
  <si>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</si>
  <si>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</si>
  <si>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</si>
  <si>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</si>
  <si>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</si>
  <si>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</si>
  <si>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</si>
  <si>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</si>
  <si>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</si>
  <si>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</si>
  <si>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</si>
  <si>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</si>
  <si>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</si>
  <si>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</si>
  <si>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</si>
  <si>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</si>
  <si>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</si>
  <si>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</si>
  <si>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</si>
  <si>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</si>
  <si>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</si>
  <si>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</si>
  <si>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</si>
  <si>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</si>
  <si>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</si>
  <si>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</si>
  <si>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</si>
  <si>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</si>
  <si>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</si>
  <si>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</si>
  <si>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</si>
  <si>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</si>
  <si>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</si>
  <si>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</si>
  <si>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</si>
  <si>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</si>
  <si>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</si>
  <si>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</si>
  <si>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</si>
  <si>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</si>
  <si>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</si>
  <si>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</si>
  <si>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</si>
  <si>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</si>
  <si>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</si>
  <si>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</si>
  <si>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</si>
  <si>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</si>
  <si>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</si>
  <si>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</si>
  <si>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</si>
  <si>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</si>
  <si>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</si>
  <si>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</si>
  <si>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</si>
  <si>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</si>
  <si>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</si>
  <si>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</si>
  <si>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</si>
  <si>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</si>
  <si>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</si>
  <si>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</si>
  <si>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</si>
  <si>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</si>
  <si>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</si>
  <si>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</si>
  <si>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</si>
  <si>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</si>
  <si>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</si>
  <si>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</si>
  <si>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</si>
  <si>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</si>
  <si>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</si>
  <si>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</si>
  <si>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</si>
  <si>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</si>
  <si>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</si>
  <si>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</si>
  <si>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</si>
  <si>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</si>
  <si>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</si>
  <si>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</si>
  <si>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</si>
  <si>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</si>
  <si>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</si>
  <si>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</si>
  <si>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</si>
  <si>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</si>
  <si>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</si>
  <si>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</si>
  <si>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</si>
  <si>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</si>
  <si>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</si>
  <si>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</si>
  <si>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</si>
  <si>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</si>
  <si>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</si>
  <si>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</si>
  <si>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</si>
  <si>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</si>
  <si>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</si>
  <si>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</si>
  <si>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</si>
  <si>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</si>
  <si>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</si>
  <si>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</si>
  <si>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</si>
  <si>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</si>
  <si>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</si>
  <si>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</si>
  <si>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</si>
  <si>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</si>
  <si>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</si>
  <si>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</si>
  <si>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</si>
  <si>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</si>
  <si>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</si>
  <si>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</si>
  <si>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</si>
  <si>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</si>
  <si>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</si>
  <si>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</si>
  <si>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</si>
  <si>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</si>
  <si>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</si>
  <si>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</si>
  <si>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</si>
  <si>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</si>
  <si>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</si>
  <si>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</si>
  <si>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</si>
  <si>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</si>
  <si>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</si>
  <si>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</si>
  <si>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</si>
  <si>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</si>
  <si>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</si>
  <si>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</si>
  <si>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</si>
  <si>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</si>
  <si>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</si>
  <si>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</si>
  <si>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</si>
  <si>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</si>
  <si>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</si>
  <si>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</si>
  <si>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</si>
  <si>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</si>
  <si>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</si>
  <si>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</si>
  <si>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</si>
  <si>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</si>
  <si>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</si>
  <si>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</si>
  <si>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</si>
  <si>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</si>
  <si>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</si>
  <si>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</si>
  <si>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</si>
  <si>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</si>
  <si>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</si>
  <si>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</si>
  <si>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</si>
  <si>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</si>
  <si>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</si>
  <si>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</si>
  <si>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</si>
  <si>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</si>
  <si>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</si>
  <si>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</si>
  <si>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</si>
  <si>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</si>
  <si>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</si>
  <si>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</si>
  <si>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</si>
  <si>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</si>
  <si>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</si>
  <si>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</si>
  <si>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</si>
  <si>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</si>
  <si>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</si>
  <si>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</si>
  <si>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</si>
  <si>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</si>
  <si>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</si>
  <si>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</si>
  <si>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</si>
  <si>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</si>
  <si>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</si>
  <si>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</si>
  <si>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</si>
  <si>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</si>
  <si>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</si>
  <si>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</si>
  <si>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</si>
  <si>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</si>
  <si>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</si>
  <si>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</si>
  <si>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</si>
  <si>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</si>
  <si>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</si>
  <si>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</si>
  <si>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</si>
  <si>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</si>
  <si>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</si>
  <si>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</si>
  <si>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</si>
  <si>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</si>
  <si>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</si>
  <si>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</si>
  <si>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</si>
  <si>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</si>
  <si>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</si>
  <si>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</si>
  <si>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</si>
  <si>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</si>
  <si>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</si>
  <si>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</si>
  <si>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</si>
  <si>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</si>
  <si>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</si>
  <si>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</si>
  <si>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</si>
  <si>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</si>
  <si>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</si>
  <si>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</si>
  <si>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</si>
  <si>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</si>
  <si>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</si>
  <si>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</si>
  <si>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</si>
  <si>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</si>
  <si>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</si>
  <si>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</si>
  <si>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</si>
  <si>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</si>
  <si>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</si>
  <si>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</si>
  <si>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</si>
  <si>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</si>
  <si>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</si>
  <si>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</si>
  <si>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</si>
  <si>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</si>
  <si>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</si>
  <si>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</si>
  <si>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</si>
  <si>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</si>
  <si>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</si>
  <si>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</si>
  <si>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</si>
  <si>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</si>
  <si>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</si>
  <si>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</si>
  <si>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</si>
  <si>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</si>
  <si>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</si>
  <si>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</si>
  <si>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</si>
  <si>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</si>
  <si>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</si>
  <si>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</si>
  <si>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</si>
  <si>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</si>
  <si>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</si>
  <si>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</si>
  <si>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</si>
  <si>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</si>
  <si>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</si>
  <si>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</si>
  <si>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</si>
  <si>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</si>
  <si>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</si>
  <si>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</si>
  <si>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</si>
  <si>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</si>
  <si>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</si>
  <si>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</si>
  <si>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</si>
  <si>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</si>
  <si>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</si>
  <si>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</si>
  <si>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</si>
  <si>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</si>
  <si>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</si>
  <si>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</si>
  <si>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</si>
  <si>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</si>
  <si>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</si>
  <si>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</si>
  <si>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</si>
  <si>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</si>
  <si>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</si>
  <si>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</si>
  <si>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</si>
  <si>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</si>
  <si>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</si>
  <si>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</si>
  <si>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</si>
  <si>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</si>
  <si>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</si>
  <si>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</si>
  <si>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</si>
  <si>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</si>
  <si>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</si>
  <si>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</si>
  <si>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</si>
  <si>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</si>
  <si>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</si>
  <si>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</si>
  <si>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</si>
  <si>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</si>
  <si>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</si>
  <si>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</si>
  <si>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</si>
  <si>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</si>
  <si>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</si>
  <si>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</si>
  <si>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</si>
  <si>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</si>
  <si>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</si>
  <si>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</si>
  <si>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</si>
  <si>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</si>
  <si>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</si>
  <si>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</si>
  <si>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</si>
  <si>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</si>
  <si>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</si>
  <si>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</si>
  <si>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</si>
  <si>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</si>
  <si>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</si>
  <si>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</si>
  <si>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</si>
  <si>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</si>
  <si>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</si>
  <si>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</si>
  <si>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</si>
  <si>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</si>
  <si>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</si>
  <si>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</si>
  <si>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</si>
  <si>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</si>
  <si>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</si>
  <si>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</si>
  <si>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</si>
  <si>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</si>
  <si>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</si>
  <si>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</si>
  <si>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</si>
  <si>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</si>
  <si>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</si>
  <si>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</si>
  <si>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</si>
  <si>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</si>
  <si>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</si>
  <si>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</si>
  <si>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</si>
  <si>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</si>
  <si>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</si>
  <si>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</si>
  <si>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</si>
  <si>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</si>
  <si>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</si>
  <si>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</si>
  <si>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</si>
  <si>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</si>
  <si>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</si>
  <si>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</si>
  <si>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</si>
  <si>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</si>
  <si>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</si>
  <si>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</si>
  <si>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</si>
  <si>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</si>
  <si>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</si>
  <si>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</si>
  <si>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</si>
  <si>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</si>
  <si>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</si>
  <si>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</si>
  <si>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</si>
  <si>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</si>
  <si>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</si>
  <si>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</si>
  <si>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</si>
  <si>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</si>
  <si>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</si>
  <si>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</si>
  <si>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</si>
  <si>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</si>
  <si>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</si>
  <si>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</si>
  <si>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</si>
  <si>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</si>
  <si>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</si>
  <si>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</si>
  <si>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</si>
  <si>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</si>
  <si>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</si>
  <si>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</si>
  <si>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</si>
  <si>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</si>
  <si>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</si>
  <si>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</si>
  <si>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</si>
  <si>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</si>
  <si>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</si>
  <si>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</si>
  <si>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</si>
  <si>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</si>
  <si>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</si>
  <si>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</si>
  <si>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</si>
  <si>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</si>
  <si>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</si>
  <si>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</si>
  <si>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</si>
  <si>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</si>
  <si>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</si>
  <si>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</si>
  <si>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</si>
  <si>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</si>
  <si>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</si>
  <si>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</si>
  <si>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</si>
  <si>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</si>
  <si>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</si>
  <si>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</si>
  <si>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</si>
  <si>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</si>
  <si>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</si>
  <si>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</si>
  <si>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</si>
  <si>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</si>
  <si>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</si>
  <si>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</si>
  <si>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</si>
  <si>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</si>
  <si>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</si>
  <si>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</si>
  <si>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</si>
  <si>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</si>
  <si>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</si>
  <si>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</si>
  <si>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</si>
  <si>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</si>
  <si>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</si>
  <si>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</si>
  <si>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</si>
  <si>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</si>
  <si>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</si>
  <si>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</si>
  <si>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</si>
  <si>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</si>
  <si>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</si>
  <si>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</si>
  <si>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</si>
  <si>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</si>
  <si>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</si>
  <si>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</si>
  <si>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</si>
  <si>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</si>
  <si>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</si>
  <si>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</si>
  <si>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</si>
  <si>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</si>
  <si>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</si>
  <si>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</si>
  <si>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</si>
  <si>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</si>
  <si>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</si>
  <si>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</si>
  <si>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</si>
  <si>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</si>
  <si>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</si>
  <si>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</si>
  <si>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</si>
  <si>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</si>
  <si>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</si>
  <si>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</si>
  <si>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</si>
  <si>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</si>
  <si>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</si>
  <si>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</si>
  <si>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</si>
  <si>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</si>
  <si>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</si>
  <si>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</si>
  <si>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</si>
  <si>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</si>
  <si>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</si>
  <si>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</si>
  <si>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</si>
  <si>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</si>
  <si>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</si>
  <si>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</si>
  <si>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</si>
  <si>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</si>
  <si>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</si>
  <si>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</si>
  <si>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</si>
  <si>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</si>
  <si>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</si>
  <si>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</si>
  <si>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</si>
  <si>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</si>
  <si>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</si>
  <si>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</si>
  <si>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</si>
  <si>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</si>
  <si>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</si>
  <si>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</si>
  <si>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</si>
  <si>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</si>
  <si>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</si>
  <si>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</si>
  <si>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</si>
  <si>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</si>
  <si>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</si>
  <si>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</si>
  <si>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</si>
  <si>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</si>
  <si>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</si>
  <si>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</si>
  <si>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</si>
  <si>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</si>
  <si>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</si>
  <si>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</si>
  <si>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</si>
  <si>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</si>
  <si>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</si>
  <si>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</si>
  <si>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</si>
  <si>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</si>
  <si>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</si>
  <si>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</si>
  <si>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</si>
  <si>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</si>
  <si>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</si>
  <si>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</si>
  <si>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</si>
  <si>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</si>
  <si>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</si>
  <si>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</si>
  <si>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</si>
  <si>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</si>
  <si>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</si>
  <si>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</si>
  <si>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</si>
  <si>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</si>
  <si>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</si>
  <si>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</si>
  <si>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</si>
  <si>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</si>
  <si>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</si>
  <si>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</si>
  <si>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</si>
  <si>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</si>
  <si>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</si>
  <si>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</si>
  <si>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</si>
  <si>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</si>
  <si>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</si>
  <si>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</si>
  <si>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</si>
  <si>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</si>
  <si>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</si>
  <si>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</si>
  <si>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</si>
  <si>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</si>
  <si>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</si>
  <si>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</si>
  <si>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</si>
  <si>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</si>
  <si>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</si>
  <si>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</si>
  <si>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</si>
  <si>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</si>
  <si>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</si>
  <si>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</si>
  <si>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</si>
  <si>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</si>
  <si>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</si>
  <si>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</si>
  <si>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</si>
  <si>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</si>
  <si>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</si>
  <si>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</si>
  <si>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</si>
  <si>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</si>
  <si>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</si>
  <si>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</si>
  <si>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</si>
  <si>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</si>
  <si>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</si>
  <si>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</si>
  <si>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</si>
  <si>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</si>
  <si>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</si>
  <si>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</si>
  <si>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</si>
  <si>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</si>
  <si>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</si>
  <si>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</si>
  <si>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</si>
  <si>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</si>
  <si>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</si>
  <si>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</si>
  <si>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</si>
  <si>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</si>
  <si>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</si>
  <si>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</si>
  <si>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</si>
  <si>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</si>
  <si>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</si>
  <si>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</si>
  <si>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</si>
  <si>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</si>
  <si>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</si>
  <si>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</si>
  <si>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</si>
  <si>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</si>
  <si>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</si>
  <si>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</si>
  <si>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</si>
  <si>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</si>
  <si>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</si>
  <si>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</si>
  <si>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</si>
  <si>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</si>
  <si>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</si>
  <si>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</si>
  <si>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</si>
  <si>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</si>
  <si>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</si>
  <si>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</si>
  <si>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</si>
  <si>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</si>
  <si>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</si>
  <si>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</si>
  <si>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</si>
  <si>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</si>
  <si>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</si>
  <si>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</si>
  <si>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</si>
  <si>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</si>
  <si>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</si>
  <si>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</si>
  <si>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</si>
  <si>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</si>
  <si>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</si>
  <si>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</si>
  <si>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</si>
  <si>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</si>
  <si>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</si>
  <si>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</si>
  <si>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</si>
  <si>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</si>
  <si>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</si>
  <si>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</si>
  <si>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</si>
  <si>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</si>
  <si>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</si>
  <si>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</si>
  <si>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</si>
  <si>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</si>
  <si>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</si>
  <si>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</si>
  <si>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</si>
  <si>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</si>
  <si>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</si>
  <si>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</si>
  <si>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</si>
  <si>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</si>
  <si>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</si>
  <si>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</si>
  <si>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</si>
  <si>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</si>
  <si>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</si>
  <si>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</si>
  <si>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</si>
  <si>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</si>
  <si>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</si>
  <si>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</si>
  <si>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</si>
  <si>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</si>
  <si>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</si>
  <si>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</si>
  <si>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</si>
  <si>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</si>
  <si>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</si>
  <si>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</si>
  <si>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</si>
  <si>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</si>
  <si>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</si>
  <si>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</si>
  <si>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</si>
  <si>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</si>
  <si>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</si>
  <si>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</si>
  <si>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</si>
  <si>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</si>
  <si>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</si>
  <si>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</si>
  <si>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</si>
  <si>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</si>
  <si>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</si>
  <si>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</si>
  <si>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</si>
  <si>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</si>
  <si>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</si>
  <si>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</si>
  <si>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</si>
  <si>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</si>
  <si>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</si>
  <si>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</si>
  <si>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</si>
  <si>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</si>
  <si>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</si>
  <si>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</si>
  <si>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</si>
  <si>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</si>
  <si>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</si>
  <si>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</si>
  <si>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</si>
  <si>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</si>
  <si>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</si>
  <si>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</si>
  <si>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</si>
  <si>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</si>
  <si>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</si>
  <si>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</si>
  <si>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</si>
  <si>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</si>
  <si>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</si>
  <si>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</si>
  <si>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</si>
  <si>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</si>
  <si>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</si>
  <si>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</si>
  <si>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</si>
  <si>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</si>
  <si>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</si>
  <si>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</si>
  <si>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</si>
  <si>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</si>
  <si>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</si>
  <si>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</si>
  <si>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</si>
  <si>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</si>
  <si>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</si>
  <si>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</si>
  <si>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</si>
  <si>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</si>
  <si>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</si>
  <si>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</si>
  <si>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</si>
  <si>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</si>
  <si>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</si>
  <si>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</si>
  <si>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</si>
  <si>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</si>
  <si>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</si>
  <si>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</si>
  <si>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</si>
  <si>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</si>
  <si>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</si>
  <si>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</si>
  <si>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</si>
  <si>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</si>
  <si>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</si>
  <si>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</si>
  <si>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</si>
  <si>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</si>
  <si>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</si>
  <si>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</si>
  <si>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</si>
  <si>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</si>
  <si>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</si>
  <si>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</si>
  <si>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</si>
  <si>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</si>
  <si>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</si>
  <si>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</si>
  <si>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</si>
  <si>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</si>
  <si>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</si>
  <si>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</si>
  <si>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</si>
  <si>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</si>
  <si>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</si>
  <si>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</si>
  <si>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</si>
  <si>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</si>
  <si>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</si>
  <si>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</si>
  <si>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</si>
  <si>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</si>
  <si>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</si>
  <si>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</si>
  <si>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</si>
  <si>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</si>
  <si>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</si>
  <si>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</si>
  <si>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</si>
  <si>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</si>
  <si>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</si>
  <si>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</si>
  <si>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</si>
  <si>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</si>
  <si>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</si>
  <si>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</si>
  <si>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</si>
  <si>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</si>
  <si>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</si>
  <si>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</si>
  <si>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</si>
  <si>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</si>
  <si>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</si>
  <si>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</si>
  <si>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</si>
  <si>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</si>
  <si>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</si>
  <si>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</si>
  <si>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</si>
  <si>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</si>
  <si>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</si>
  <si>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</si>
  <si>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</si>
  <si>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</si>
  <si>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</si>
  <si>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</si>
  <si>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</si>
  <si>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</si>
  <si>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</si>
  <si>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</si>
  <si>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</si>
  <si>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</si>
  <si>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</si>
  <si>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</si>
  <si>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</si>
  <si>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</si>
  <si>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</si>
  <si>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</si>
  <si>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</si>
  <si>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</si>
  <si>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</si>
  <si>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</si>
  <si>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</si>
  <si>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</si>
  <si>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</si>
  <si>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</si>
  <si>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</si>
  <si>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</si>
  <si>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</si>
  <si>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</si>
  <si>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</si>
  <si>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</si>
  <si>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</si>
  <si>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</si>
  <si>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</si>
  <si>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</si>
  <si>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</si>
  <si>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</si>
  <si>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</si>
  <si>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</si>
  <si>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</si>
  <si>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</si>
  <si>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</si>
  <si>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</si>
  <si>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</si>
  <si>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</si>
  <si>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</si>
  <si>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</si>
  <si>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</si>
  <si>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</si>
  <si>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</si>
  <si>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</si>
  <si>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</si>
  <si>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</si>
  <si>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</si>
  <si>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</si>
  <si>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</si>
  <si>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</si>
  <si>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</si>
  <si>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</si>
  <si>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</si>
  <si>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</si>
  <si>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</si>
  <si>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</si>
  <si>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</si>
  <si>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</si>
  <si>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</si>
  <si>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</si>
  <si>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</si>
  <si>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</si>
  <si>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</si>
  <si>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</si>
  <si>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</si>
  <si>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</si>
  <si>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</si>
  <si>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</si>
  <si>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</si>
  <si>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</si>
  <si>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</si>
  <si>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</si>
  <si>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</si>
  <si>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</si>
  <si>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</si>
  <si>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</si>
  <si>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</si>
  <si>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</si>
  <si>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</si>
  <si>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</si>
  <si>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</si>
  <si>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</si>
  <si>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</si>
  <si>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</si>
  <si>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</si>
  <si>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</si>
  <si>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</si>
  <si>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</si>
  <si>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</si>
  <si>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</si>
  <si>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</si>
  <si>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</si>
  <si>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</si>
  <si>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</si>
  <si>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</si>
  <si>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</si>
  <si>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</si>
  <si>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</si>
  <si>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</si>
  <si>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</si>
  <si>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</si>
  <si>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</si>
  <si>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</si>
  <si>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</si>
  <si>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</si>
  <si>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</si>
  <si>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</si>
  <si>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</si>
  <si>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</si>
  <si>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</si>
  <si>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</si>
  <si>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</si>
  <si>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</si>
  <si>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</si>
  <si>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</si>
  <si>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</si>
  <si>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</si>
  <si>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</si>
  <si>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</si>
  <si>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</si>
  <si>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</si>
  <si>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</si>
  <si>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</si>
  <si>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</si>
  <si>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</si>
  <si>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</si>
  <si>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</si>
  <si>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</si>
  <si>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</si>
  <si>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</si>
  <si>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</si>
  <si>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</si>
  <si>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</si>
  <si>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</si>
  <si>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</si>
  <si>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</si>
  <si>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</si>
  <si>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</si>
  <si>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</si>
  <si>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</si>
  <si>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</si>
  <si>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</si>
  <si>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</si>
  <si>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</si>
  <si>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</si>
  <si>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</si>
  <si>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</si>
  <si>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</si>
  <si>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</si>
  <si>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</si>
  <si>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</si>
  <si>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</si>
  <si>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</si>
  <si>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</si>
  <si>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</si>
  <si>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</si>
  <si>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</si>
  <si>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</si>
  <si>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</si>
  <si>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</si>
  <si>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</si>
  <si>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</si>
  <si>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</si>
  <si>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</si>
  <si>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</si>
  <si>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</si>
  <si>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</si>
  <si>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</si>
  <si>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</si>
  <si>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</si>
  <si>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</si>
  <si>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</si>
  <si>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</si>
  <si>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</si>
  <si>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</si>
  <si>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</si>
  <si>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</si>
  <si>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</si>
  <si>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</si>
  <si>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</si>
  <si>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</si>
  <si>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</si>
  <si>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</si>
  <si>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</si>
  <si>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</si>
  <si>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</si>
  <si>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</si>
  <si>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</si>
  <si>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</si>
  <si>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</si>
  <si>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</si>
  <si>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</si>
  <si>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</si>
  <si>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</si>
  <si>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</si>
  <si>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</si>
  <si>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</si>
  <si>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</si>
  <si>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</si>
  <si>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</si>
  <si>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</si>
  <si>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</si>
  <si>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</si>
  <si>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</si>
  <si>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</si>
  <si>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</si>
  <si>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</si>
  <si>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</si>
  <si>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</si>
  <si>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</si>
  <si>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</si>
  <si>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</si>
  <si>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</si>
  <si>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</si>
  <si>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</si>
  <si>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</si>
  <si>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</si>
  <si>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</si>
  <si>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</si>
  <si>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</si>
  <si>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</si>
  <si>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</si>
  <si>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</si>
  <si>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</si>
  <si>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</si>
  <si>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</si>
  <si>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</si>
  <si>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</si>
  <si>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</si>
  <si>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</si>
  <si>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</si>
  <si>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</si>
  <si>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</si>
  <si>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</si>
  <si>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</si>
  <si>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</si>
  <si>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</si>
  <si>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</si>
  <si>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</si>
  <si>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</si>
  <si>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</si>
  <si>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</si>
  <si>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</si>
  <si>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</si>
  <si>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</si>
  <si>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</si>
  <si>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</si>
  <si>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</si>
  <si>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</si>
  <si>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</si>
  <si>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</si>
  <si>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</si>
  <si>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</si>
  <si>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</si>
  <si>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</si>
  <si>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</si>
  <si>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</si>
  <si>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</si>
  <si>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</si>
  <si>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</si>
  <si>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</si>
  <si>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</si>
  <si>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</si>
  <si>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</si>
  <si>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</si>
  <si>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</si>
  <si>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</si>
  <si>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</si>
  <si>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</si>
  <si>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</si>
  <si>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</si>
  <si>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</si>
  <si>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</si>
  <si>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</si>
  <si>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</si>
  <si>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</si>
  <si>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</si>
  <si>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</si>
  <si>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</si>
  <si>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</si>
  <si>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</si>
  <si>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</si>
  <si>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</si>
  <si>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</si>
  <si>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</si>
  <si>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</si>
  <si>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</si>
  <si>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</si>
  <si>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</si>
  <si>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</si>
  <si>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</si>
  <si>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</si>
  <si>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</si>
  <si>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</si>
  <si>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</si>
  <si>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</si>
  <si>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</si>
  <si>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</si>
  <si>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</si>
  <si>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</si>
  <si>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</si>
  <si>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</si>
  <si>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</si>
  <si>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</si>
  <si>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</si>
  <si>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</si>
  <si>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</si>
  <si>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</si>
  <si>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</si>
  <si>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</si>
  <si>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</si>
  <si>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</si>
  <si>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</si>
  <si>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</si>
  <si>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</si>
  <si>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</si>
  <si>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</si>
  <si>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</si>
  <si>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</si>
  <si>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</si>
  <si>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</si>
  <si>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</si>
  <si>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</si>
  <si>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</si>
  <si>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</si>
  <si>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</si>
  <si>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</si>
  <si>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</si>
  <si>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</si>
  <si>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</si>
  <si>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</si>
  <si>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</si>
  <si>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</si>
  <si>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</si>
  <si>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</si>
  <si>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</si>
  <si>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</si>
  <si>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</si>
  <si>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</si>
  <si>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</si>
  <si>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</si>
  <si>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</si>
  <si>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</si>
  <si>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</si>
  <si>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</si>
  <si>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</si>
  <si>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</si>
  <si>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</si>
  <si>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</si>
  <si>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</si>
  <si>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</si>
  <si>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</si>
  <si>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</si>
  <si>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</si>
  <si>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</si>
  <si>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</si>
  <si>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</si>
  <si>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</si>
  <si>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</si>
  <si>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</si>
  <si>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</si>
  <si>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</si>
  <si>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</si>
  <si>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</si>
  <si>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</si>
  <si>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</si>
  <si>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</si>
  <si>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</si>
  <si>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</si>
  <si>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</si>
  <si>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</si>
  <si>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</si>
  <si>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</si>
  <si>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</si>
  <si>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</si>
  <si>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</si>
  <si>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</si>
  <si>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</si>
  <si>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</si>
  <si>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</si>
  <si>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</si>
  <si>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</si>
  <si>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</si>
  <si>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</si>
  <si>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</si>
  <si>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</si>
  <si>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</si>
  <si>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</si>
  <si>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</si>
  <si>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</si>
  <si>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</si>
  <si>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</si>
  <si>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</si>
  <si>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</si>
  <si>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</si>
  <si>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</si>
  <si>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</si>
  <si>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</si>
  <si>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</si>
  <si>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</si>
  <si>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</si>
  <si>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</si>
  <si>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</si>
  <si>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</si>
  <si>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</si>
  <si>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</si>
  <si>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</si>
  <si>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</si>
  <si>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</si>
  <si>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</si>
  <si>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</si>
  <si>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</si>
  <si>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</si>
  <si>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</si>
  <si>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</si>
  <si>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</si>
  <si>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</si>
  <si>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</si>
  <si>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</si>
  <si>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</si>
  <si>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</si>
  <si>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</si>
  <si>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</si>
  <si>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</si>
  <si>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</si>
  <si>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</si>
  <si>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</si>
  <si>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</si>
  <si>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</si>
  <si>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</si>
  <si>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</si>
  <si>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</si>
  <si>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</si>
  <si>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</si>
  <si>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</si>
  <si>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</si>
  <si>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</si>
  <si>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</si>
  <si>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</si>
  <si>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</si>
  <si>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</si>
  <si>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</si>
  <si>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</si>
  <si>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</si>
  <si>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</si>
  <si>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</si>
  <si>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</si>
  <si>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</si>
  <si>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</si>
  <si>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</si>
  <si>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</si>
  <si>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</si>
  <si>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</si>
  <si>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</si>
  <si>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</si>
  <si>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</si>
  <si>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</si>
  <si>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</si>
  <si>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</si>
  <si>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</si>
  <si>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</si>
  <si>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</si>
  <si>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</si>
  <si>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</si>
  <si>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</si>
  <si>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</si>
  <si>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</si>
  <si>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</si>
  <si>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</si>
  <si>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</si>
  <si>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</si>
  <si>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</si>
  <si>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</si>
  <si>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</si>
  <si>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</si>
  <si>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</si>
  <si>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</si>
  <si>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</si>
  <si>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</si>
  <si>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</si>
  <si>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</si>
  <si>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</si>
  <si>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</si>
  <si>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</si>
  <si>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</si>
  <si>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</si>
  <si>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</si>
  <si>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</si>
  <si>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</si>
  <si>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</si>
  <si>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</si>
  <si>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</si>
  <si>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</si>
  <si>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</si>
  <si>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</si>
  <si>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</si>
  <si>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</si>
  <si>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</si>
  <si>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</si>
  <si>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</si>
  <si>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</si>
  <si>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</si>
  <si>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</si>
  <si>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</si>
  <si>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</si>
  <si>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</si>
  <si>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</si>
  <si>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</si>
  <si>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</si>
  <si>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</si>
  <si>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</si>
  <si>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</si>
  <si>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</si>
  <si>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</si>
  <si>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</si>
  <si>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</si>
  <si>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</si>
  <si>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</si>
  <si>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</si>
  <si>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</si>
  <si>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</si>
  <si>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</si>
  <si>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</si>
  <si>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</si>
  <si>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</si>
  <si>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</si>
  <si>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</si>
  <si>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</si>
  <si>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</si>
  <si>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</si>
  <si>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</si>
  <si>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</si>
  <si>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</si>
  <si>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</si>
  <si>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</si>
  <si>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</si>
  <si>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</si>
  <si>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</si>
  <si>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</si>
  <si>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</si>
  <si>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</si>
  <si>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</si>
  <si>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</si>
  <si>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</si>
  <si>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</si>
  <si>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</si>
  <si>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</si>
  <si>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</si>
  <si>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</si>
  <si>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</si>
  <si>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</si>
  <si>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</si>
  <si>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</si>
  <si>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</si>
  <si>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</si>
  <si>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</si>
  <si>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</si>
  <si>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</si>
  <si>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</si>
  <si>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</si>
  <si>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</si>
  <si>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</si>
  <si>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</si>
  <si>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</si>
  <si>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</si>
  <si>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</si>
  <si>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</si>
  <si>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</si>
  <si>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</si>
  <si>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</si>
  <si>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</si>
  <si>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</si>
  <si>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</si>
  <si>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</si>
  <si>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</si>
  <si>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</si>
  <si>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</si>
  <si>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</si>
  <si>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</si>
  <si>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</si>
  <si>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</si>
  <si>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</si>
  <si>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</si>
  <si>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</si>
  <si>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</si>
  <si>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</si>
  <si>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</si>
  <si>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</si>
  <si>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</si>
  <si>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</si>
  <si>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</si>
  <si>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</si>
  <si>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</si>
  <si>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</si>
  <si>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</si>
  <si>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</si>
  <si>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</si>
  <si>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</si>
  <si>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</si>
  <si>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</si>
  <si>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</si>
  <si>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</si>
  <si>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</si>
  <si>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</si>
  <si>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</si>
  <si>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</si>
  <si>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</si>
  <si>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</si>
  <si>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</si>
  <si>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</si>
  <si>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</si>
  <si>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</si>
  <si>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</si>
  <si>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</si>
  <si>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</si>
  <si>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</si>
  <si>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</si>
  <si>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</si>
  <si>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</si>
  <si>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</si>
  <si>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</si>
  <si>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</si>
  <si>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</si>
  <si>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</si>
  <si>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</si>
  <si>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</si>
  <si>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</si>
  <si>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</si>
  <si>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</si>
  <si>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</si>
  <si>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</si>
  <si>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</si>
  <si>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</si>
  <si>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</si>
  <si>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</si>
  <si>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</si>
  <si>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</si>
  <si>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</si>
  <si>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</si>
  <si>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</si>
  <si>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</si>
  <si>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</si>
  <si>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</si>
  <si>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</si>
  <si>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</si>
  <si>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</si>
  <si>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</si>
  <si>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</si>
  <si>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</si>
  <si>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</si>
  <si>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</si>
  <si>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</si>
  <si>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</si>
  <si>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</si>
  <si>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</si>
  <si>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</si>
  <si>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</si>
  <si>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</si>
  <si>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</si>
  <si>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</si>
  <si>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</si>
  <si>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</si>
  <si>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</si>
  <si>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</si>
  <si>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</si>
  <si>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</si>
  <si>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</si>
  <si>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</si>
  <si>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</si>
  <si>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</si>
  <si>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</si>
  <si>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</si>
  <si>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</si>
  <si>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</si>
  <si>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</si>
  <si>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</si>
  <si>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</si>
  <si>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</si>
  <si>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</si>
  <si>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</si>
  <si>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</si>
  <si>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</si>
  <si>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</si>
  <si>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</si>
  <si>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</si>
  <si>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</si>
  <si>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</si>
  <si>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</si>
  <si>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</si>
  <si>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</si>
  <si>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</si>
  <si>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</si>
  <si>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</si>
  <si>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</si>
  <si>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</si>
  <si>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</si>
  <si>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</si>
  <si>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</si>
  <si>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</si>
  <si>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</si>
  <si>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</si>
  <si>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</si>
  <si>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</si>
  <si>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</si>
  <si>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</si>
  <si>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</si>
  <si>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</si>
  <si>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</si>
  <si>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</si>
  <si>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</si>
  <si>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</si>
  <si>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</si>
  <si>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</si>
  <si>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</si>
  <si>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</si>
  <si>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</si>
  <si>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</si>
  <si>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</si>
  <si>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</si>
  <si>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</si>
  <si>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</si>
  <si>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</si>
  <si>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</si>
  <si>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</si>
  <si>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</si>
  <si>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</si>
  <si>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</si>
  <si>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</si>
  <si>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</si>
  <si>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</si>
  <si>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</si>
  <si>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</si>
  <si>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</si>
  <si>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</si>
  <si>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</si>
  <si>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</si>
  <si>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</si>
  <si>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</si>
  <si>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</si>
  <si>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</si>
  <si>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</si>
  <si>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</si>
  <si>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</si>
  <si>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</si>
  <si>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</si>
  <si>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</si>
  <si>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</si>
  <si>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</si>
  <si>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</si>
  <si>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</si>
  <si>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</si>
  <si>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</si>
  <si>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</si>
  <si>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</si>
  <si>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</si>
  <si>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</si>
  <si>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</si>
  <si>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</si>
  <si>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</si>
  <si>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</si>
  <si>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</si>
  <si>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</si>
  <si>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</si>
  <si>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</si>
  <si>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</si>
  <si>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</si>
  <si>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</si>
  <si>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</si>
  <si>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</si>
  <si>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</si>
  <si>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</si>
  <si>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</si>
  <si>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</si>
  <si>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</si>
  <si>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</si>
  <si>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</si>
  <si>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</si>
  <si>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</si>
  <si>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</si>
  <si>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</si>
  <si>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</si>
  <si>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</si>
  <si>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</si>
  <si>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</si>
  <si>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</si>
  <si>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</si>
  <si>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</si>
  <si>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</si>
  <si>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</si>
  <si>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</si>
  <si>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</si>
  <si>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</si>
  <si>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</si>
  <si>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</si>
  <si>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</si>
  <si>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</si>
  <si>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</si>
  <si>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</si>
  <si>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</si>
  <si>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</si>
  <si>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</si>
  <si>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</si>
  <si>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</si>
  <si>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</si>
  <si>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</si>
  <si>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</si>
  <si>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</si>
  <si>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</si>
  <si>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</si>
  <si>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</si>
  <si>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</si>
  <si>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</si>
  <si>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</si>
  <si>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</si>
  <si>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</si>
  <si>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</si>
  <si>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</si>
  <si>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</si>
  <si>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</si>
  <si>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</si>
  <si>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</si>
  <si>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</si>
  <si>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</si>
  <si>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</si>
  <si>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</si>
  <si>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</si>
  <si>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</si>
  <si>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</si>
  <si>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</si>
  <si>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</si>
  <si>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</si>
  <si>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</si>
  <si>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</si>
  <si>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</si>
  <si>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</si>
  <si>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</si>
  <si>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</si>
  <si>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</si>
  <si>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</si>
  <si>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</si>
  <si>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</si>
  <si>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</si>
  <si>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</si>
  <si>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</si>
  <si>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</si>
  <si>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</si>
  <si>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</si>
  <si>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</si>
  <si>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</si>
  <si>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</si>
  <si>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</si>
  <si>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</si>
  <si>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</si>
  <si>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</si>
  <si>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</si>
  <si>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</si>
  <si>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</si>
  <si>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</si>
  <si>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</si>
  <si>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</si>
  <si>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</si>
  <si>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</si>
  <si>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</si>
  <si>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</si>
  <si>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</si>
  <si>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</si>
  <si>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</si>
  <si>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</si>
  <si>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</si>
  <si>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</si>
  <si>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</si>
  <si>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</si>
  <si>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</si>
  <si>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</si>
  <si>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</si>
  <si>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</si>
  <si>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</si>
  <si>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</si>
  <si>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</si>
  <si>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</si>
  <si>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</si>
  <si>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</si>
  <si>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</si>
  <si>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</si>
  <si>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</si>
  <si>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</si>
  <si>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</si>
  <si>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</si>
  <si>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</si>
  <si>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</si>
  <si>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</si>
  <si>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</si>
  <si>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</si>
  <si>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</si>
  <si>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</si>
  <si>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</si>
  <si>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</si>
  <si>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</si>
  <si>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</si>
  <si>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</si>
  <si>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</si>
  <si>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</si>
  <si>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</si>
  <si>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</si>
  <si>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</si>
  <si>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</si>
  <si>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</si>
  <si>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</si>
  <si>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</si>
  <si>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</si>
  <si>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</si>
  <si>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</si>
  <si>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</si>
  <si>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</si>
  <si>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</si>
  <si>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</si>
  <si>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</si>
  <si>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</si>
  <si>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</si>
  <si>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</si>
  <si>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</si>
  <si>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</si>
  <si>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</si>
  <si>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</si>
  <si>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</si>
  <si>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</si>
  <si>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</si>
  <si>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</si>
  <si>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</si>
  <si>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</si>
  <si>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</si>
  <si>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</si>
  <si>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</si>
  <si>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</si>
  <si>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</si>
  <si>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</si>
  <si>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</si>
  <si>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</si>
  <si>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</si>
  <si>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</si>
  <si>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</si>
  <si>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</si>
  <si>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</si>
  <si>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</si>
  <si>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</si>
  <si>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</si>
  <si>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</si>
  <si>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</si>
  <si>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</si>
  <si>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</si>
  <si>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</si>
  <si>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</si>
  <si>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</si>
  <si>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</si>
  <si>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</si>
  <si>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</si>
  <si>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</si>
  <si>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</si>
  <si>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</si>
  <si>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</si>
  <si>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</si>
  <si>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</si>
  <si>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</si>
  <si>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</si>
  <si>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</si>
  <si>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</si>
  <si>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</si>
  <si>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</si>
  <si>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</si>
  <si>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</si>
  <si>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</si>
  <si>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</si>
  <si>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</si>
  <si>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</si>
  <si>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</si>
  <si>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</si>
  <si>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</si>
  <si>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</si>
  <si>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</si>
  <si>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</si>
  <si>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</si>
  <si>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</si>
  <si>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</si>
  <si>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</si>
  <si>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</si>
  <si>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</si>
  <si>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</si>
  <si>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</si>
  <si>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</si>
  <si>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</si>
  <si>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</si>
  <si>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</si>
  <si>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</si>
  <si>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</si>
  <si>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</si>
  <si>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</si>
  <si>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</si>
  <si>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</si>
  <si>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</si>
  <si>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</si>
  <si>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</si>
  <si>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</si>
  <si>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</si>
  <si>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</si>
  <si>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</si>
  <si>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</si>
  <si>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</si>
  <si>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</si>
  <si>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</si>
  <si>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</si>
  <si>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</si>
  <si>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</si>
  <si>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</si>
  <si>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</si>
  <si>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</si>
  <si>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</si>
  <si>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</si>
  <si>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</si>
  <si>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</si>
  <si>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</si>
  <si>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</si>
  <si>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</si>
  <si>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</si>
  <si>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</si>
  <si>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</si>
  <si>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</si>
  <si>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</si>
  <si>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</si>
  <si>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</si>
  <si>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</si>
  <si>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</si>
  <si>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</si>
  <si>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</si>
  <si>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</si>
  <si>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</si>
  <si>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</si>
  <si>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</si>
  <si>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</si>
  <si>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</si>
  <si>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</si>
  <si>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</si>
  <si>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</si>
  <si>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</si>
  <si>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</si>
  <si>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</si>
  <si>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</si>
  <si>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</si>
  <si>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</si>
  <si>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</si>
  <si>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</si>
  <si>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</si>
  <si>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</si>
  <si>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</si>
  <si>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</si>
  <si>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</si>
  <si>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</si>
  <si>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</si>
  <si>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</si>
  <si>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</si>
  <si>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</si>
  <si>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</si>
  <si>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</si>
  <si>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</si>
  <si>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</si>
  <si>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</si>
  <si>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</si>
  <si>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</si>
  <si>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</si>
  <si>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</si>
  <si>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</si>
  <si>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</si>
  <si>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</si>
  <si>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</si>
  <si>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</si>
  <si>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</si>
  <si>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</si>
  <si>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</si>
  <si>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</si>
  <si>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</si>
  <si>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</si>
  <si>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</si>
  <si>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</si>
  <si>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</si>
  <si>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</si>
  <si>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</si>
  <si>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</si>
  <si>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</si>
  <si>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</si>
  <si>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</si>
  <si>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</si>
  <si>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</si>
  <si>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</si>
  <si>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</si>
  <si>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</si>
  <si>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</si>
  <si>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</si>
  <si>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</si>
  <si>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</si>
  <si>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</si>
  <si>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</si>
  <si>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</si>
  <si>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</si>
  <si>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</si>
  <si>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</si>
  <si>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</si>
  <si>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</si>
  <si>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</si>
  <si>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</si>
  <si>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</si>
  <si>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</si>
  <si>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</si>
  <si>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</si>
  <si>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</si>
  <si>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</si>
  <si>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</si>
  <si>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</si>
  <si>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</si>
  <si>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</si>
  <si>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</si>
  <si>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</si>
  <si>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</si>
  <si>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</si>
  <si>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</si>
  <si>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</si>
  <si>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</si>
  <si>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</si>
  <si>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</si>
  <si>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</si>
  <si>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</si>
  <si>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</si>
  <si>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</si>
  <si>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</si>
  <si>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</si>
  <si>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</si>
  <si>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</si>
  <si>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</si>
  <si>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</si>
  <si>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</si>
  <si>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</si>
  <si>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</si>
  <si>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</si>
  <si>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</si>
  <si>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</si>
  <si>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</si>
  <si>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</si>
  <si>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</si>
  <si>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</si>
  <si>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</si>
  <si>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</si>
  <si>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</si>
  <si>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</si>
  <si>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</si>
  <si>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</si>
  <si>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</si>
  <si>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</si>
  <si>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</si>
  <si>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</si>
  <si>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</si>
  <si>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</si>
  <si>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</si>
  <si>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</si>
  <si>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</si>
  <si>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</si>
  <si>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</si>
  <si>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</si>
  <si>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</si>
  <si>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</si>
  <si>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</si>
  <si>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</si>
  <si>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</si>
  <si>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</si>
  <si>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</si>
  <si>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</si>
  <si>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</si>
  <si>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</si>
  <si>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</si>
  <si>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</si>
  <si>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</si>
  <si>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</si>
  <si>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</si>
  <si>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</si>
  <si>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</si>
  <si>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</si>
  <si>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</si>
  <si>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</si>
  <si>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</si>
  <si>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</si>
  <si>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</si>
  <si>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</si>
  <si>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</si>
  <si>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</si>
  <si>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</si>
  <si>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</si>
  <si>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</si>
  <si>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</si>
  <si>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</si>
  <si>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</si>
  <si>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</si>
  <si>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</si>
  <si>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</si>
  <si>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</si>
  <si>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</si>
  <si>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</si>
  <si>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</si>
  <si>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</si>
  <si>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</si>
  <si>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</si>
  <si>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</si>
  <si>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</si>
  <si>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</si>
  <si>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</si>
  <si>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</si>
  <si>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</si>
  <si>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</si>
  <si>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</si>
  <si>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</si>
  <si>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</si>
  <si>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</si>
  <si>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</si>
  <si>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</si>
  <si>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</si>
  <si>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</si>
  <si>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</si>
  <si>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</si>
  <si>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</si>
  <si>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</si>
  <si>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</si>
  <si>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</si>
  <si>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</si>
  <si>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</si>
  <si>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</si>
  <si>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</si>
  <si>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</si>
  <si>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</si>
  <si>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</si>
  <si>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</si>
  <si>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</si>
  <si>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</si>
  <si>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</si>
  <si>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</si>
  <si>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</si>
  <si>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</si>
  <si>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</si>
  <si>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</si>
  <si>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</si>
  <si>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</si>
  <si>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</si>
  <si>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</si>
  <si>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</si>
  <si>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</si>
  <si>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</si>
  <si>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</si>
  <si>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</si>
  <si>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</si>
  <si>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</si>
  <si>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</si>
  <si>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</si>
  <si>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</si>
  <si>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</si>
  <si>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</si>
  <si>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</si>
  <si>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</si>
  <si>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</si>
  <si>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</si>
  <si>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</si>
  <si>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</si>
  <si>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</si>
  <si>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</si>
  <si>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</si>
  <si>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</si>
  <si>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</si>
  <si>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</si>
  <si>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</si>
  <si>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</si>
  <si>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</si>
  <si>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</si>
  <si>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</si>
  <si>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</si>
  <si>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</si>
  <si>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</si>
  <si>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</si>
  <si>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</si>
  <si>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</si>
  <si>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</si>
  <si>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</si>
  <si>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</si>
  <si>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</si>
  <si>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</si>
  <si>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</si>
  <si>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</si>
  <si>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</si>
  <si>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</si>
  <si>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</si>
  <si>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</si>
  <si>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</si>
  <si>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</si>
  <si>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</si>
  <si>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</si>
  <si>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</si>
  <si>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</si>
  <si>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</si>
  <si>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</si>
  <si>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</si>
  <si>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</si>
  <si>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</si>
  <si>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</si>
  <si>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</si>
  <si>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</si>
  <si>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</si>
  <si>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</si>
  <si>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</si>
  <si>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</si>
  <si>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</si>
  <si>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</si>
  <si>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</si>
  <si>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</si>
  <si>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</si>
  <si>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</si>
  <si>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</si>
  <si>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</si>
  <si>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</si>
  <si>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</si>
  <si>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</si>
  <si>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</si>
  <si>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</si>
  <si>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</si>
  <si>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</si>
  <si>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</si>
  <si>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</si>
  <si>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</si>
  <si>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</si>
  <si>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</si>
  <si>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</si>
  <si>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</si>
  <si>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</si>
  <si>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</si>
  <si>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</si>
  <si>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</si>
  <si>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</si>
  <si>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</si>
  <si>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</si>
  <si>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</si>
  <si>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</si>
  <si>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</si>
  <si>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</si>
  <si>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</si>
  <si>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</si>
  <si>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</si>
  <si>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</si>
  <si>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</si>
  <si>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</si>
  <si>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</si>
  <si>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</si>
  <si>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</si>
  <si>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</si>
  <si>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</si>
  <si>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</si>
  <si>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</si>
  <si>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</si>
  <si>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</si>
  <si>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</si>
  <si>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</si>
  <si>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</si>
  <si>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</si>
  <si>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</si>
  <si>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</si>
  <si>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</si>
  <si>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</si>
  <si>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</si>
  <si>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</si>
  <si>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</si>
  <si>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</si>
  <si>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</si>
  <si>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</si>
  <si>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</si>
  <si>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</si>
  <si>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</si>
  <si>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</si>
  <si>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</si>
  <si>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</si>
  <si>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</si>
  <si>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</si>
  <si>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</si>
  <si>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</si>
  <si>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</si>
  <si>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</si>
  <si>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</si>
  <si>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</si>
  <si>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</si>
  <si>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</si>
  <si>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</si>
  <si>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</si>
  <si>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</si>
  <si>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</si>
  <si>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</si>
  <si>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</si>
  <si>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</si>
  <si>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</si>
  <si>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</si>
  <si>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</si>
  <si>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</si>
  <si>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</si>
  <si>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</si>
  <si>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</si>
  <si>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</si>
  <si>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</si>
  <si>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</si>
  <si>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</si>
  <si>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</si>
  <si>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</si>
  <si>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</si>
  <si>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</si>
  <si>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</si>
  <si>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</si>
  <si>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</si>
  <si>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</si>
  <si>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</si>
  <si>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</si>
  <si>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</si>
  <si>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</si>
  <si>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</si>
  <si>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</si>
  <si>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</si>
  <si>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</si>
  <si>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</si>
  <si>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</si>
  <si>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</si>
  <si>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</si>
  <si>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</si>
  <si>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</si>
  <si>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</si>
  <si>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</si>
  <si>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</si>
  <si>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</si>
  <si>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</si>
  <si>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</si>
  <si>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</si>
  <si>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</si>
  <si>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</si>
  <si>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</si>
  <si>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</si>
  <si>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</si>
  <si>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</si>
  <si>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</si>
  <si>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</si>
  <si>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</si>
  <si>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</si>
  <si>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</si>
  <si>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</si>
  <si>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</si>
  <si>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</si>
  <si>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</si>
  <si>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</si>
  <si>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</si>
  <si>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</si>
  <si>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</si>
  <si>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</si>
  <si>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</si>
  <si>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</si>
  <si>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</si>
  <si>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</si>
  <si>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</si>
  <si>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</si>
  <si>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</si>
  <si>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</si>
  <si>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</si>
  <si>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</si>
  <si>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</si>
  <si>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</si>
  <si>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</si>
  <si>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</si>
  <si>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</si>
  <si>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</si>
  <si>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</si>
  <si>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</si>
  <si>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</si>
  <si>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</si>
  <si>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</si>
  <si>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</si>
  <si>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</si>
  <si>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</si>
  <si>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</si>
  <si>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</si>
  <si>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</si>
  <si>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</si>
  <si>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</si>
  <si>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</si>
  <si>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</si>
  <si>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</si>
  <si>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</si>
  <si>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</si>
  <si>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</si>
  <si>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</si>
  <si>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</si>
  <si>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</si>
  <si>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</si>
  <si>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</si>
  <si>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</si>
  <si>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</si>
  <si>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</si>
  <si>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</si>
  <si>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</si>
  <si>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</si>
  <si>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</si>
  <si>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</si>
  <si>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</si>
  <si>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</si>
  <si>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</si>
  <si>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</si>
  <si>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</si>
  <si>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</si>
  <si>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</si>
  <si>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</si>
  <si>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</si>
  <si>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</si>
  <si>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</si>
  <si>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</si>
  <si>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</si>
  <si>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</si>
  <si>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</si>
  <si>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</si>
  <si>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</si>
  <si>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</si>
  <si>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</si>
  <si>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</si>
  <si>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</si>
  <si>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</si>
  <si>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</si>
  <si>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</si>
  <si>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</si>
  <si>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</si>
  <si>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</si>
  <si>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</si>
  <si>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</si>
  <si>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</si>
  <si>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</si>
  <si>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</si>
  <si>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</si>
  <si>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</si>
  <si>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</si>
  <si>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</si>
  <si>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</si>
  <si>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</si>
  <si>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</si>
  <si>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</si>
  <si>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</si>
  <si>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</si>
  <si>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</si>
  <si>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</si>
  <si>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</si>
  <si>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</si>
  <si>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</si>
  <si>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</si>
  <si>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</si>
  <si>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</si>
  <si>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</si>
  <si>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</si>
  <si>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</si>
  <si>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</si>
  <si>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</si>
  <si>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</si>
  <si>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</si>
  <si>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</si>
  <si>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</si>
  <si>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</si>
  <si>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</si>
  <si>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</si>
  <si>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</si>
  <si>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</si>
  <si>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</si>
  <si>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</si>
  <si>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</si>
  <si>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</si>
  <si>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</si>
  <si>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</si>
  <si>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</si>
  <si>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</si>
  <si>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</si>
  <si>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</si>
  <si>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</si>
  <si>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</si>
  <si>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</si>
  <si>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</si>
  <si>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</si>
  <si>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</si>
  <si>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</si>
  <si>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</si>
  <si>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</si>
  <si>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</si>
  <si>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</si>
  <si>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</si>
  <si>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</si>
  <si>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</si>
  <si>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</si>
  <si>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</si>
  <si>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</si>
  <si>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</si>
  <si>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</si>
  <si>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</si>
  <si>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</si>
  <si>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</si>
  <si>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</si>
  <si>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</si>
  <si>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</si>
  <si>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</si>
  <si>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</si>
  <si>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</si>
  <si>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</si>
  <si>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</si>
  <si>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</si>
  <si>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</si>
  <si>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</si>
  <si>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</si>
  <si>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</si>
  <si>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</si>
  <si>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</si>
  <si>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</si>
  <si>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</si>
  <si>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</si>
  <si>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</si>
  <si>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</si>
  <si>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</si>
  <si>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</si>
  <si>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</si>
  <si>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</si>
  <si>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</si>
  <si>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</si>
  <si>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</si>
  <si>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</si>
  <si>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</si>
  <si>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</si>
  <si>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</si>
  <si>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</si>
  <si>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</si>
  <si>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</si>
  <si>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</si>
  <si>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</si>
  <si>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</si>
  <si>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</si>
  <si>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</si>
  <si>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</si>
  <si>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</si>
  <si>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</si>
  <si>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</si>
  <si>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</si>
  <si>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</si>
  <si>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</si>
  <si>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</si>
  <si>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</si>
  <si>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</si>
  <si>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</si>
  <si>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</si>
  <si>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</si>
  <si>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</si>
  <si>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</si>
  <si>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</si>
  <si>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</si>
  <si>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</si>
  <si>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</si>
  <si>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</si>
  <si>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</si>
  <si>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</si>
  <si>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</si>
  <si>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</si>
  <si>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</si>
  <si>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</si>
  <si>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</si>
  <si>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</si>
  <si>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</si>
  <si>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</si>
  <si>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</si>
  <si>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</si>
  <si>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</si>
  <si>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</si>
  <si>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</si>
  <si>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</si>
  <si>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</si>
  <si>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</si>
  <si>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</si>
  <si>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</si>
  <si>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</si>
  <si>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</si>
  <si>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</si>
  <si>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</si>
  <si>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</si>
  <si>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</si>
  <si>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</si>
  <si>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</si>
  <si>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</si>
  <si>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</si>
  <si>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</si>
  <si>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</si>
  <si>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</si>
  <si>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</si>
  <si>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</si>
  <si>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</si>
  <si>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</si>
  <si>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</si>
  <si>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</si>
  <si>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</si>
  <si>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</si>
  <si>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</si>
  <si>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</si>
  <si>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</si>
  <si>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</si>
  <si>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</si>
  <si>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</si>
  <si>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</si>
  <si>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</si>
  <si>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</si>
  <si>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</si>
  <si>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</si>
  <si>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</si>
  <si>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</si>
  <si>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</si>
  <si>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</si>
  <si>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</si>
  <si>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</si>
  <si>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</si>
  <si>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</si>
  <si>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</si>
  <si>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</si>
  <si>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</si>
  <si>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</si>
  <si>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</si>
  <si>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</si>
  <si>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</si>
  <si>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</si>
  <si>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</si>
  <si>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</si>
  <si>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</si>
  <si>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</si>
  <si>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</si>
  <si>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</si>
  <si>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</si>
  <si>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</si>
  <si>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</si>
  <si>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</si>
  <si>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</si>
  <si>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</si>
  <si>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</si>
  <si>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</si>
  <si>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</si>
  <si>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</si>
  <si>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</si>
  <si>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</si>
  <si>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</si>
  <si>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</si>
  <si>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</si>
  <si>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</si>
  <si>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</si>
  <si>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</si>
  <si>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</si>
  <si>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</si>
  <si>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</si>
  <si>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</si>
  <si>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</si>
  <si>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</si>
  <si>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</si>
  <si>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</si>
  <si>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</si>
  <si>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</si>
  <si>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</si>
  <si>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</si>
  <si>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</si>
  <si>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</si>
  <si>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</si>
  <si>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</si>
  <si>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</si>
  <si>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</si>
  <si>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</si>
  <si>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</si>
  <si>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</si>
  <si>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</si>
  <si>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</si>
  <si>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</si>
  <si>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</si>
  <si>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</si>
  <si>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</si>
  <si>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</si>
  <si>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</si>
  <si>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</si>
  <si>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</si>
  <si>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</si>
  <si>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</si>
  <si>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</si>
  <si>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</si>
  <si>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</si>
  <si>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</si>
  <si>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</si>
  <si>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</si>
  <si>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</si>
  <si>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</si>
  <si>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</si>
  <si>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</si>
  <si>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</si>
  <si>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</si>
  <si>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</si>
  <si>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</si>
  <si>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</si>
  <si>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</si>
  <si>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</si>
  <si>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</si>
  <si>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</si>
  <si>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</si>
  <si>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</si>
  <si>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</si>
  <si>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</si>
  <si>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</si>
  <si>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</si>
  <si>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</si>
  <si>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</si>
  <si>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</si>
  <si>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</si>
  <si>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</si>
  <si>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</si>
  <si>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</si>
  <si>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</si>
  <si>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</si>
  <si>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</si>
  <si>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</si>
  <si>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</si>
  <si>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</si>
  <si>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</si>
  <si>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</si>
  <si>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</si>
  <si>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</si>
  <si>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</si>
  <si>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</si>
  <si>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</si>
  <si>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</si>
  <si>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</si>
  <si>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</si>
  <si>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</si>
  <si>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</si>
  <si>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</si>
  <si>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</si>
  <si>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</si>
  <si>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</si>
  <si>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</si>
  <si>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</si>
  <si>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</si>
  <si>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</si>
  <si>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</si>
  <si>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</si>
  <si>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</si>
  <si>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</si>
  <si>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</si>
  <si>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</si>
  <si>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</si>
  <si>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</si>
  <si>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</si>
  <si>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</si>
  <si>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</si>
  <si>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</si>
  <si>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</si>
  <si>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</si>
  <si>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</si>
  <si>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</si>
  <si>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</si>
  <si>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</si>
  <si>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</si>
  <si>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</si>
  <si>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</si>
  <si>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</si>
  <si>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</si>
  <si>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</si>
  <si>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</si>
  <si>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</si>
  <si>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</si>
  <si>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</si>
  <si>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</si>
  <si>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</si>
  <si>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</si>
  <si>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</si>
  <si>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</si>
  <si>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</si>
  <si>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</si>
  <si>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</si>
  <si>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</si>
  <si>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</si>
  <si>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</si>
  <si>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</si>
  <si>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</si>
  <si>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</si>
  <si>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</si>
  <si>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</si>
  <si>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</si>
  <si>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</si>
  <si>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</si>
  <si>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</si>
  <si>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</si>
  <si>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</si>
  <si>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</si>
  <si>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</si>
  <si>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</si>
  <si>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</si>
  <si>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</si>
  <si>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</si>
  <si>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</si>
  <si>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</si>
  <si>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</si>
  <si>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</si>
  <si>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</si>
  <si>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</si>
  <si>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</si>
  <si>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</si>
  <si>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</si>
  <si>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</si>
  <si>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</si>
  <si>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</si>
  <si>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</si>
  <si>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</si>
  <si>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</si>
  <si>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</si>
  <si>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</si>
  <si>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</si>
  <si>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</si>
  <si>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</si>
  <si>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</si>
  <si>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</si>
  <si>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</si>
  <si>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</si>
  <si>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</si>
  <si>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</si>
  <si>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</si>
  <si>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</si>
  <si>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</si>
  <si>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</si>
  <si>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</si>
  <si>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</si>
  <si>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</si>
  <si>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</si>
  <si>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</si>
  <si>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</si>
  <si>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</si>
  <si>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</si>
  <si>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</si>
  <si>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</si>
  <si>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</si>
  <si>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</si>
  <si>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</si>
  <si>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</si>
  <si>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</si>
  <si>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</si>
  <si>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</si>
  <si>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</si>
  <si>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</si>
  <si>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</si>
  <si>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</si>
  <si>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</si>
  <si>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</si>
  <si>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</si>
  <si>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</si>
  <si>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</si>
  <si>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</si>
  <si>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</si>
  <si>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</si>
  <si>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</si>
  <si>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</si>
  <si>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</si>
  <si>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</si>
  <si>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</si>
  <si>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</si>
  <si>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</si>
  <si>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</si>
  <si>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</si>
  <si>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</si>
  <si>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</si>
  <si>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</si>
  <si>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</si>
  <si>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</si>
  <si>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</si>
  <si>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</si>
  <si>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</si>
  <si>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</si>
  <si>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</si>
  <si>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</si>
  <si>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</si>
  <si>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</si>
  <si>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</si>
  <si>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</si>
  <si>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</si>
  <si>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</si>
  <si>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</si>
  <si>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</si>
  <si>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</si>
  <si>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</si>
  <si>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</si>
  <si>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</si>
  <si>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</si>
  <si>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</si>
  <si>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</si>
  <si>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</si>
  <si>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</si>
  <si>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</si>
  <si>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</si>
  <si>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</si>
  <si>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</si>
  <si>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</si>
  <si>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</si>
  <si>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</si>
  <si>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</si>
  <si>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</si>
  <si>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</si>
  <si>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</si>
  <si>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</si>
  <si>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</si>
  <si>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</si>
  <si>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</si>
  <si>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</si>
  <si>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</si>
  <si>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</si>
  <si>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</si>
  <si>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</si>
  <si>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</si>
  <si>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</si>
  <si>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</si>
  <si>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</si>
  <si>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</si>
  <si>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</si>
  <si>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</si>
  <si>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</si>
  <si>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</si>
  <si>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</si>
  <si>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</si>
  <si>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</si>
  <si>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</si>
  <si>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</si>
  <si>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</si>
  <si>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</si>
  <si>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</si>
  <si>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</si>
  <si>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</si>
  <si>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</si>
  <si>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</si>
  <si>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</si>
  <si>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</si>
  <si>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</si>
  <si>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</si>
  <si>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</si>
  <si>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</si>
  <si>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</si>
  <si>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</si>
  <si>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</si>
  <si>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</si>
  <si>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</si>
  <si>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</si>
  <si>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</si>
  <si>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</si>
  <si>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</si>
  <si>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</si>
  <si>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</si>
  <si>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</si>
  <si>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</si>
  <si>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</si>
  <si>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</si>
  <si>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</si>
  <si>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</si>
  <si>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</si>
  <si>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</si>
  <si>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</si>
  <si>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</si>
  <si>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</si>
  <si>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</si>
  <si>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</si>
  <si>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</si>
  <si>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</si>
  <si>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</si>
  <si>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</si>
  <si>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</si>
  <si>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</si>
  <si>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</si>
  <si>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</si>
  <si>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</si>
  <si>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</si>
  <si>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</si>
  <si>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</si>
  <si>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</si>
  <si>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</si>
  <si>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</si>
  <si>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</si>
  <si>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</si>
  <si>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</si>
  <si>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</si>
  <si>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</si>
  <si>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</si>
  <si>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</si>
  <si>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</si>
  <si>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</si>
  <si>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</si>
  <si>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</si>
  <si>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</si>
  <si>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</si>
  <si>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</si>
  <si>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</si>
  <si>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</si>
  <si>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</si>
  <si>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</si>
  <si>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</si>
  <si>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</si>
  <si>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</si>
  <si>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</si>
  <si>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</si>
  <si>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</si>
  <si>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</si>
  <si>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</si>
  <si>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</si>
  <si>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</si>
  <si>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</si>
  <si>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</si>
  <si>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</si>
  <si>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</si>
  <si>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</si>
  <si>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</si>
  <si>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</si>
  <si>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</si>
  <si>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</si>
  <si>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</si>
  <si>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</si>
  <si>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</si>
  <si>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</si>
  <si>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</si>
  <si>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</si>
  <si>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</si>
  <si>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</si>
  <si>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</si>
  <si>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</si>
  <si>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</si>
  <si>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</si>
  <si>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</si>
  <si>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</si>
  <si>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</si>
  <si>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</si>
  <si>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</si>
  <si>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</si>
  <si>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</si>
  <si>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</si>
  <si>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</si>
  <si>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</si>
  <si>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</si>
  <si>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</si>
  <si>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</si>
  <si>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</si>
  <si>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</si>
  <si>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</si>
  <si>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</si>
  <si>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</si>
  <si>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</si>
  <si>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</si>
  <si>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</si>
  <si>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</si>
  <si>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</si>
  <si>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</si>
  <si>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</si>
  <si>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</si>
  <si>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</si>
  <si>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</si>
  <si>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</si>
  <si>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</si>
  <si>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</si>
  <si>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</si>
  <si>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</si>
  <si>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</si>
  <si>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</si>
  <si>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</si>
  <si>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</si>
  <si>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</si>
  <si>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</si>
  <si>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</si>
  <si>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</si>
  <si>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</si>
  <si>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</si>
  <si>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</si>
  <si>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</si>
  <si>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</si>
  <si>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</si>
  <si>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</si>
  <si>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</si>
  <si>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</si>
  <si>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</si>
  <si>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</si>
  <si>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</si>
  <si>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</si>
  <si>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</si>
  <si>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</si>
  <si>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</si>
  <si>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</si>
  <si>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</si>
  <si>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</si>
  <si>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</si>
  <si>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</si>
  <si>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</si>
  <si>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</si>
  <si>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</si>
  <si>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</si>
  <si>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</si>
  <si>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</si>
  <si>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</si>
  <si>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</si>
  <si>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</si>
  <si>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</si>
  <si>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</si>
  <si>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</si>
  <si>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</si>
  <si>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</si>
  <si>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</si>
  <si>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</si>
  <si>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</si>
  <si>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</si>
  <si>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</si>
  <si>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</si>
  <si>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</si>
  <si>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</si>
  <si>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</si>
  <si>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</si>
  <si>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</si>
  <si>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</si>
  <si>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</si>
  <si>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</si>
  <si>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</si>
  <si>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</si>
  <si>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</si>
  <si>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</si>
  <si>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</si>
  <si>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</si>
  <si>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</si>
  <si>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</si>
  <si>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</si>
  <si>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</si>
  <si>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</si>
  <si>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</si>
  <si>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</si>
  <si>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</si>
  <si>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</si>
  <si>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</si>
  <si>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</si>
  <si>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</si>
  <si>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</si>
  <si>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</si>
  <si>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</si>
  <si>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</si>
  <si>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</si>
  <si>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</si>
  <si>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</si>
  <si>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</si>
  <si>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</si>
  <si>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</si>
  <si>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</si>
  <si>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</si>
  <si>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</si>
  <si>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</si>
  <si>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</si>
  <si>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</si>
  <si>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</si>
  <si>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</si>
  <si>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</si>
  <si>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</si>
  <si>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</si>
  <si>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</si>
  <si>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</si>
  <si>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</si>
  <si>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</si>
  <si>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</si>
  <si>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</si>
  <si>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</si>
  <si>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</si>
  <si>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</si>
  <si>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</si>
  <si>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</si>
  <si>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</si>
  <si>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</si>
  <si>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</si>
  <si>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</si>
  <si>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</si>
  <si>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</si>
  <si>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</si>
  <si>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</si>
  <si>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</si>
  <si>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</si>
  <si>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</si>
  <si>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</si>
  <si>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</si>
  <si>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</si>
  <si>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</si>
  <si>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</si>
  <si>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</si>
  <si>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</si>
  <si>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</si>
  <si>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</si>
  <si>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</si>
  <si>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</si>
  <si>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</si>
  <si>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</si>
  <si>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</si>
  <si>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</si>
  <si>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</si>
  <si>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</si>
  <si>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</si>
  <si>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</si>
  <si>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</si>
  <si>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</si>
  <si>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</si>
  <si>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</si>
  <si>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</si>
  <si>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</si>
  <si>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</si>
  <si>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</si>
  <si>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</si>
  <si>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</si>
  <si>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</si>
  <si>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</si>
  <si>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</si>
  <si>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</si>
  <si>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</si>
  <si>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</si>
  <si>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</si>
  <si>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</si>
  <si>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</si>
  <si>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</si>
  <si>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</si>
  <si>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</si>
  <si>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</si>
  <si>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</si>
  <si>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</si>
  <si>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</si>
  <si>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</si>
  <si>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</si>
  <si>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</si>
  <si>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</si>
  <si>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</si>
  <si>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</si>
  <si>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</si>
  <si>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</si>
  <si>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</si>
  <si>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</si>
  <si>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</si>
  <si>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</si>
  <si>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</si>
  <si>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</si>
  <si>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</si>
  <si>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</si>
  <si>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</si>
  <si>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</si>
  <si>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</si>
  <si>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</si>
  <si>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</si>
  <si>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</si>
  <si>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</si>
  <si>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</si>
  <si>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</si>
  <si>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</si>
  <si>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</si>
  <si>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</si>
  <si>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</si>
  <si>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</si>
  <si>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</si>
  <si>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</si>
  <si>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</si>
  <si>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</si>
  <si>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</si>
  <si>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</si>
  <si>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</si>
  <si>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</si>
  <si>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</si>
  <si>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</si>
  <si>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</si>
  <si>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</si>
  <si>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</si>
  <si>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</si>
  <si>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</si>
  <si>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</si>
  <si>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</si>
  <si>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</si>
  <si>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</si>
  <si>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</si>
  <si>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</si>
  <si>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</si>
  <si>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</si>
  <si>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</si>
  <si>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</si>
  <si>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</si>
  <si>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</si>
  <si>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</si>
  <si>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</si>
  <si>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</si>
  <si>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</si>
  <si>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</si>
  <si>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</si>
  <si>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</si>
  <si>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</si>
  <si>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</si>
  <si>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</si>
  <si>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</si>
  <si>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</si>
  <si>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</si>
  <si>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</si>
  <si>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</si>
  <si>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</si>
  <si>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</si>
  <si>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</si>
  <si>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</si>
  <si>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</si>
  <si>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</si>
  <si>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</si>
  <si>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</si>
  <si>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</si>
  <si>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</si>
  <si>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</si>
  <si>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</si>
  <si>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</si>
  <si>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</si>
  <si>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</si>
  <si>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</si>
  <si>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</si>
  <si>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</si>
  <si>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</si>
  <si>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</si>
  <si>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</si>
  <si>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</si>
  <si>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</si>
  <si>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</si>
  <si>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</si>
  <si>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</si>
  <si>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</si>
  <si>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</si>
  <si>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</si>
  <si>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</si>
  <si>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</si>
  <si>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</si>
  <si>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</si>
  <si>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</si>
  <si>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</si>
  <si>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</si>
  <si>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</si>
  <si>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</si>
  <si>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</si>
  <si>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</si>
  <si>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</si>
  <si>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</si>
  <si>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</si>
  <si>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</si>
  <si>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</si>
  <si>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</si>
  <si>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</si>
  <si>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</si>
  <si>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</si>
  <si>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</si>
  <si>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</si>
  <si>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</si>
  <si>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</si>
  <si>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</si>
  <si>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</si>
  <si>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</si>
  <si>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</si>
  <si>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</si>
  <si>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</si>
  <si>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</si>
  <si>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</si>
  <si>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</si>
  <si>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</si>
  <si>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</si>
  <si>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</si>
  <si>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</si>
  <si>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</si>
  <si>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</si>
  <si>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</si>
  <si>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</si>
  <si>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</si>
  <si>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</si>
  <si>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</si>
  <si>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</si>
  <si>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</si>
  <si>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</si>
  <si>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</si>
  <si>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</si>
  <si>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</si>
  <si>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</si>
  <si>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</si>
  <si>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</si>
  <si>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</si>
  <si>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</si>
  <si>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</si>
  <si>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</si>
  <si>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</si>
  <si>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</si>
  <si>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</si>
  <si>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</si>
  <si>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</si>
  <si>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</si>
  <si>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</si>
  <si>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</si>
  <si>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</si>
  <si>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</si>
  <si>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</si>
  <si>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</si>
  <si>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</si>
  <si>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</si>
  <si>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</si>
  <si>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</si>
  <si>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</si>
  <si>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</si>
  <si>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</si>
  <si>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</si>
  <si>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</si>
  <si>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</si>
  <si>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</si>
  <si>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</si>
  <si>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</si>
  <si>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</si>
  <si>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</si>
  <si>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</si>
  <si>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</si>
  <si>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</si>
  <si>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</si>
  <si>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</si>
  <si>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</si>
  <si>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</si>
  <si>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</si>
  <si>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</si>
  <si>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</si>
  <si>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</si>
  <si>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</si>
  <si>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</si>
  <si>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</si>
  <si>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</si>
  <si>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</si>
  <si>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</si>
  <si>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</si>
  <si>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</si>
  <si>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</si>
  <si>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</si>
  <si>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</si>
  <si>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</si>
  <si>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</si>
  <si>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</si>
  <si>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</si>
  <si>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</si>
  <si>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</si>
  <si>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</si>
  <si>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</si>
  <si>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</si>
  <si>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</si>
  <si>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</si>
  <si>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</si>
  <si>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</si>
  <si>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</si>
  <si>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</si>
  <si>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</si>
  <si>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</si>
  <si>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</si>
  <si>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</si>
  <si>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</si>
  <si>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</si>
  <si>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</si>
  <si>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</si>
  <si>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</si>
  <si>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</si>
  <si>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</si>
  <si>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</si>
  <si>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</si>
  <si>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</si>
  <si>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</si>
  <si>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</si>
  <si>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</si>
  <si>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</si>
  <si>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</si>
  <si>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</si>
  <si>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</si>
  <si>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</si>
  <si>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</si>
  <si>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</si>
  <si>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</si>
  <si>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</si>
  <si>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</si>
  <si>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</si>
  <si>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</si>
  <si>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</si>
  <si>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</si>
  <si>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</si>
  <si>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</si>
  <si>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</si>
  <si>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</si>
  <si>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</si>
  <si>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</si>
  <si>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</si>
  <si>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</si>
  <si>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</si>
  <si>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</si>
  <si>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</si>
  <si>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</si>
  <si>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</si>
  <si>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</si>
  <si>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</si>
  <si>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</si>
  <si>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</si>
  <si>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</si>
  <si>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</si>
  <si>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</si>
  <si>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</si>
  <si>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</si>
  <si>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</si>
  <si>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</si>
  <si>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</si>
  <si>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</si>
  <si>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</si>
  <si>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</si>
  <si>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</si>
  <si>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</si>
  <si>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</si>
  <si>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</si>
  <si>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</si>
  <si>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</si>
  <si>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</si>
  <si>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</si>
  <si>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</si>
  <si>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</si>
  <si>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</si>
  <si>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</si>
  <si>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</si>
  <si>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</si>
  <si>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</si>
  <si>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</si>
  <si>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</si>
  <si>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</si>
  <si>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</si>
  <si>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</si>
  <si>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</si>
  <si>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</si>
  <si>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</si>
  <si>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</si>
  <si>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</si>
  <si>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</si>
  <si>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</si>
  <si>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</si>
  <si>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</si>
  <si>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</si>
  <si>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</si>
  <si>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</si>
  <si>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</si>
  <si>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</si>
  <si>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</si>
  <si>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</si>
  <si>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</si>
  <si>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</si>
  <si>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</si>
  <si>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</si>
  <si>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</si>
  <si>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</si>
  <si>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</si>
  <si>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</si>
  <si>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</si>
  <si>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</si>
  <si>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</si>
  <si>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</si>
  <si>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</si>
  <si>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</si>
  <si>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</si>
  <si>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</si>
  <si>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</si>
  <si>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</si>
  <si>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</si>
  <si>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</si>
  <si>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</si>
  <si>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</si>
  <si>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</si>
  <si>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</si>
  <si>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</si>
  <si>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</si>
  <si>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</si>
  <si>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</si>
  <si>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</si>
  <si>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</si>
  <si>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</si>
  <si>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</si>
  <si>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</si>
  <si>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</si>
  <si>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</si>
  <si>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</si>
  <si>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</si>
  <si>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</si>
  <si>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</si>
  <si>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</si>
  <si>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</si>
  <si>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</si>
  <si>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</si>
  <si>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</si>
  <si>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</si>
  <si>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</si>
  <si>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</si>
  <si>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</si>
  <si>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</si>
  <si>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</si>
  <si>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</si>
  <si>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</si>
  <si>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</si>
  <si>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</si>
  <si>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</si>
  <si>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</si>
  <si>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</si>
  <si>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</si>
  <si>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</si>
  <si>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</si>
  <si>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</si>
  <si>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</si>
  <si>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</si>
  <si>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</si>
  <si>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</si>
  <si>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</si>
  <si>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</si>
  <si>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</si>
  <si>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</si>
  <si>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</si>
  <si>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</si>
  <si>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</si>
  <si>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</si>
  <si>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</si>
  <si>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</si>
  <si>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</si>
  <si>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</si>
  <si>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</si>
  <si>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</si>
  <si>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</si>
  <si>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</si>
  <si>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</si>
  <si>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</si>
  <si>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</si>
  <si>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</si>
  <si>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</si>
  <si>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</si>
  <si>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</si>
  <si>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</si>
  <si>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</si>
  <si>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</si>
  <si>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</si>
  <si>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</si>
  <si>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</si>
  <si>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</si>
  <si>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</si>
  <si>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</si>
  <si>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</si>
  <si>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</si>
  <si>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</si>
  <si>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</si>
  <si>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</si>
  <si>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</si>
  <si>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</si>
  <si>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</si>
  <si>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</si>
  <si>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</si>
  <si>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</si>
  <si>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</si>
  <si>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</si>
  <si>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</si>
  <si>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</si>
  <si>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</si>
  <si>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</si>
  <si>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</si>
  <si>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</si>
  <si>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</si>
  <si>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</si>
  <si>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</si>
  <si>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</si>
  <si>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</si>
  <si>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</si>
  <si>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</si>
  <si>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</si>
  <si>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</si>
  <si>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</si>
  <si>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</si>
  <si>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</si>
  <si>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</si>
  <si>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</si>
  <si>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</si>
  <si>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</si>
  <si>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</si>
  <si>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</si>
  <si>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</si>
  <si>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</si>
  <si>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</si>
  <si>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</si>
  <si>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</si>
  <si>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</si>
  <si>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</si>
  <si>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</si>
  <si>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</si>
  <si>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</si>
  <si>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</si>
  <si>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</si>
  <si>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</si>
  <si>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</si>
  <si>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</si>
  <si>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</si>
  <si>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</si>
  <si>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</si>
  <si>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</si>
  <si>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</si>
  <si>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</si>
  <si>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</si>
  <si>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</si>
  <si>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</si>
  <si>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</si>
  <si>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</si>
  <si>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</si>
  <si>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</si>
  <si>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</si>
  <si>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</si>
  <si>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</si>
  <si>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</si>
  <si>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</si>
  <si>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</si>
  <si>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</si>
  <si>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</si>
  <si>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</si>
  <si>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</si>
  <si>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</si>
  <si>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</si>
  <si>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</si>
  <si>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</si>
  <si>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</si>
  <si>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</si>
  <si>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</si>
  <si>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</si>
  <si>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</si>
  <si>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</si>
  <si>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</si>
  <si>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</si>
  <si>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</si>
  <si>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</si>
  <si>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</si>
  <si>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</si>
  <si>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</si>
  <si>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</si>
  <si>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</si>
  <si>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</si>
  <si>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</si>
  <si>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</si>
  <si>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</si>
  <si>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</si>
  <si>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</si>
  <si>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</si>
  <si>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</si>
  <si>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</si>
  <si>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</si>
  <si>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</si>
  <si>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</si>
  <si>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</si>
  <si>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</si>
  <si>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</si>
  <si>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</si>
  <si>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</si>
  <si>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</si>
  <si>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</si>
  <si>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</si>
  <si>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</si>
  <si>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</si>
  <si>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</si>
  <si>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</si>
  <si>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</si>
  <si>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</si>
  <si>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</si>
  <si>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</si>
  <si>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</si>
  <si>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</si>
  <si>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</si>
  <si>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</si>
  <si>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</si>
  <si>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</si>
  <si>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</si>
  <si>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</si>
  <si>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</si>
  <si>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</si>
  <si>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</si>
  <si>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</si>
  <si>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</si>
  <si>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</si>
  <si>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</si>
  <si>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</si>
  <si>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</si>
  <si>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</si>
  <si>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</si>
  <si>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</si>
  <si>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</si>
  <si>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</si>
  <si>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</si>
  <si>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</si>
  <si>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</si>
  <si>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</si>
  <si>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</si>
  <si>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</si>
  <si>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</si>
  <si>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</si>
  <si>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</si>
  <si>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</si>
  <si>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</si>
  <si>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</si>
  <si>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</si>
  <si>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</si>
  <si>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</si>
  <si>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</si>
  <si>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</si>
  <si>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</si>
  <si>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</si>
  <si>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</si>
  <si>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</si>
  <si>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</si>
  <si>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</si>
  <si>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</si>
  <si>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</si>
  <si>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</si>
  <si>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</si>
  <si>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</si>
  <si>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</si>
  <si>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</si>
  <si>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</si>
  <si>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</si>
  <si>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</si>
  <si>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</si>
  <si>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</si>
  <si>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</si>
  <si>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</si>
  <si>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</si>
  <si>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</si>
  <si>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</si>
  <si>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</si>
  <si>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</si>
  <si>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</si>
  <si>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</si>
  <si>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</si>
  <si>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</si>
  <si>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</si>
  <si>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</si>
  <si>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</si>
  <si>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</si>
  <si>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</si>
  <si>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</si>
  <si>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</si>
  <si>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</si>
  <si>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</si>
  <si>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</si>
  <si>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</si>
  <si>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</si>
  <si>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</si>
  <si>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</si>
  <si>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</si>
  <si>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</si>
  <si>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</si>
  <si>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</si>
  <si>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</si>
  <si>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</si>
  <si>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</si>
  <si>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</si>
  <si>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</si>
  <si>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</si>
  <si>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</si>
  <si>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</si>
  <si>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</si>
  <si>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</si>
  <si>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</si>
  <si>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</si>
  <si>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</si>
  <si>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</si>
  <si>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</si>
  <si>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</si>
  <si>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</si>
  <si>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</si>
  <si>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</si>
  <si>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</si>
  <si>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</si>
  <si>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</si>
  <si>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</si>
  <si>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</si>
  <si>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</si>
  <si>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</si>
  <si>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</si>
  <si>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</si>
  <si>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</si>
  <si>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</si>
  <si>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</si>
  <si>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</si>
  <si>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</si>
  <si>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</si>
  <si>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</si>
  <si>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</si>
  <si>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</si>
  <si>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</si>
  <si>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</si>
  <si>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</si>
  <si>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</si>
  <si>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</si>
  <si>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</si>
  <si>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</si>
  <si>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</si>
  <si>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</si>
  <si>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</si>
  <si>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</si>
  <si>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</si>
  <si>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</si>
  <si>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</si>
  <si>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</si>
  <si>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</si>
  <si>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</si>
  <si>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</si>
  <si>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</si>
  <si>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</si>
  <si>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</si>
  <si>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</si>
  <si>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</si>
  <si>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</si>
  <si>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</si>
  <si>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</si>
  <si>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</si>
  <si>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</si>
  <si>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</si>
  <si>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</si>
  <si>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</si>
  <si>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</si>
  <si>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</si>
  <si>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</si>
  <si>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</si>
  <si>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</si>
  <si>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</si>
  <si>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</si>
  <si>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</si>
  <si>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</si>
  <si>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</si>
  <si>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</si>
  <si>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</si>
  <si>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</si>
  <si>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</si>
  <si>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</si>
  <si>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</si>
  <si>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</si>
  <si>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</si>
  <si>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</si>
  <si>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</si>
  <si>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</si>
  <si>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</si>
  <si>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</si>
  <si>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</si>
  <si>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</si>
  <si>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</si>
  <si>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</si>
  <si>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</si>
  <si>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</si>
  <si>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</si>
  <si>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</si>
  <si>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</si>
  <si>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</si>
  <si>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</si>
  <si>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</si>
  <si>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</si>
  <si>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</si>
  <si>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</si>
  <si>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</si>
  <si>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</si>
  <si>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</si>
  <si>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</si>
  <si>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</si>
  <si>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</si>
  <si>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</si>
  <si>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</si>
  <si>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</si>
  <si>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</si>
  <si>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</si>
  <si>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</si>
  <si>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</si>
  <si>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</si>
  <si>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</si>
  <si>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</si>
  <si>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</si>
  <si>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</si>
  <si>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</si>
  <si>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</si>
  <si>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</si>
  <si>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</si>
  <si>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</si>
  <si>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</si>
  <si>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</si>
  <si>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</si>
  <si>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</si>
  <si>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</si>
  <si>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</si>
  <si>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</si>
  <si>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</si>
  <si>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</si>
  <si>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</si>
  <si>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</si>
  <si>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</si>
  <si>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</si>
  <si>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</si>
  <si>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</si>
  <si>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</si>
  <si>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</si>
  <si>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</si>
  <si>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</si>
  <si>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</si>
  <si>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</si>
  <si>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</si>
  <si>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</si>
  <si>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</si>
  <si>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</si>
  <si>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</si>
  <si>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</si>
  <si>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</si>
  <si>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</si>
  <si>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</si>
  <si>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</si>
  <si>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</si>
  <si>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</si>
  <si>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</si>
  <si>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</si>
  <si>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</si>
  <si>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</si>
  <si>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</si>
  <si>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</si>
  <si>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</si>
  <si>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</si>
  <si>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</si>
  <si>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</si>
  <si>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</si>
  <si>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</si>
  <si>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</si>
  <si>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</si>
  <si>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</si>
  <si>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</si>
  <si>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</si>
  <si>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</si>
  <si>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</si>
  <si>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</si>
  <si>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</si>
  <si>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</si>
  <si>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</si>
  <si>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</si>
  <si>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</si>
  <si>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</si>
  <si>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</si>
  <si>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</si>
  <si>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</si>
  <si>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</si>
  <si>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</si>
  <si>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</si>
  <si>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</si>
  <si>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</si>
  <si>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</si>
  <si>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</si>
  <si>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</si>
  <si>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</si>
  <si>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</si>
  <si>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</si>
  <si>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</si>
  <si>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</si>
  <si>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</si>
  <si>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</si>
  <si>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</si>
  <si>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</si>
  <si>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</si>
  <si>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</si>
  <si>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</si>
  <si>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</si>
  <si>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</si>
  <si>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</si>
  <si>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</si>
  <si>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</si>
  <si>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</si>
  <si>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</si>
  <si>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</si>
  <si>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</si>
  <si>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</si>
  <si>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</si>
  <si>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</si>
  <si>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</si>
  <si>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</si>
  <si>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</si>
  <si>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</si>
  <si>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</si>
  <si>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</si>
  <si>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</si>
  <si>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</si>
  <si>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</si>
  <si>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</si>
  <si>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</si>
  <si>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</si>
  <si>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</si>
  <si>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</si>
  <si>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</si>
  <si>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</si>
  <si>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</si>
  <si>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</si>
  <si>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</si>
  <si>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</si>
  <si>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</si>
  <si>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</si>
  <si>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</si>
  <si>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</si>
  <si>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</si>
  <si>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</si>
  <si>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</si>
  <si>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</si>
  <si>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</si>
  <si>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</si>
  <si>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</si>
  <si>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</si>
  <si>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</si>
  <si>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</si>
  <si>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</si>
  <si>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</si>
  <si>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</si>
  <si>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</si>
  <si>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</si>
  <si>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</si>
  <si>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</si>
  <si>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</si>
  <si>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</si>
  <si>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</si>
  <si>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</si>
  <si>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</si>
  <si>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</si>
  <si>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</si>
  <si>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</si>
  <si>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</si>
  <si>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</si>
  <si>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</si>
  <si>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</si>
  <si>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</si>
  <si>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</si>
  <si>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</si>
  <si>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</si>
  <si>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</si>
  <si>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</si>
  <si>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</si>
  <si>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</si>
  <si>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</si>
  <si>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</si>
  <si>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</si>
  <si>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</si>
  <si>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</si>
  <si>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</si>
  <si>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</si>
  <si>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</si>
  <si>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</si>
  <si>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</si>
  <si>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</si>
  <si>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</si>
  <si>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</si>
  <si>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</si>
  <si>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</si>
  <si>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</si>
  <si>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</si>
  <si>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</si>
  <si>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</si>
  <si>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</si>
  <si>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</si>
  <si>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</si>
  <si>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</si>
  <si>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</si>
  <si>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</si>
  <si>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</si>
  <si>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</si>
  <si>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</si>
  <si>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</si>
  <si>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</si>
  <si>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</si>
  <si>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</si>
  <si>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</si>
  <si>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</si>
  <si>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</si>
  <si>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</si>
  <si>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</si>
  <si>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</si>
  <si>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</si>
  <si>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</si>
  <si>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</si>
  <si>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</si>
  <si>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</si>
  <si>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</si>
  <si>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</si>
  <si>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</si>
  <si>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</si>
  <si>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</si>
  <si>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</si>
  <si>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</si>
  <si>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</si>
  <si>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</si>
  <si>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</si>
  <si>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</si>
  <si>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</si>
  <si>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</si>
  <si>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</si>
  <si>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</si>
  <si>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</si>
  <si>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</si>
  <si>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</si>
  <si>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</si>
  <si>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</si>
  <si>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</si>
  <si>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</si>
  <si>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</si>
  <si>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</si>
  <si>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</si>
  <si>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</si>
  <si>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</si>
  <si>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</si>
  <si>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</si>
  <si>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</si>
  <si>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</si>
  <si>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</si>
  <si>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</si>
  <si>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</si>
  <si>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</si>
  <si>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</si>
  <si>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</si>
  <si>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</si>
  <si>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</si>
  <si>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</si>
  <si>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</si>
  <si>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</si>
  <si>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</si>
  <si>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</si>
  <si>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</si>
  <si>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</si>
  <si>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</si>
  <si>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</si>
  <si>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</si>
  <si>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</si>
  <si>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</si>
  <si>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</si>
  <si>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</si>
  <si>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</si>
  <si>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</si>
  <si>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</si>
  <si>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</si>
  <si>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</si>
  <si>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</si>
  <si>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</si>
  <si>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</si>
  <si>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</si>
  <si>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</si>
  <si>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</si>
  <si>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</si>
  <si>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</si>
  <si>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</si>
  <si>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</si>
  <si>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</si>
  <si>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</si>
  <si>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</si>
  <si>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</si>
  <si>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</si>
  <si>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</si>
  <si>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</si>
  <si>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</si>
  <si>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</si>
  <si>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</si>
  <si>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</si>
  <si>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</si>
  <si>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</si>
  <si>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</si>
  <si>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</si>
  <si>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</si>
  <si>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</si>
  <si>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</si>
  <si>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</si>
  <si>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</si>
  <si>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</si>
  <si>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</si>
  <si>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</si>
  <si>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</si>
  <si>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</si>
  <si>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</si>
  <si>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</si>
  <si>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</si>
  <si>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</si>
  <si>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</si>
  <si>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</si>
  <si>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</si>
  <si>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</si>
  <si>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</si>
  <si>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</si>
  <si>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</si>
  <si>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</si>
  <si>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</si>
  <si>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</si>
  <si>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</si>
  <si>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</si>
  <si>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</si>
  <si>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</si>
  <si>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</si>
  <si>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</si>
  <si>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</si>
  <si>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</si>
  <si>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</si>
  <si>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</si>
  <si>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</si>
  <si>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</si>
  <si>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</si>
  <si>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</si>
  <si>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</si>
  <si>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</si>
  <si>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</si>
  <si>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</si>
  <si>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</si>
  <si>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</si>
  <si>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</si>
  <si>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</si>
  <si>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</si>
  <si>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</si>
  <si>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</si>
  <si>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</si>
  <si>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</si>
  <si>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</si>
  <si>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</si>
  <si>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</si>
  <si>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</si>
  <si>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</si>
  <si>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</si>
  <si>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</si>
  <si>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</si>
  <si>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</si>
  <si>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</si>
  <si>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</si>
  <si>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</si>
  <si>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</si>
  <si>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</si>
  <si>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</si>
  <si>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</si>
  <si>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</si>
  <si>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</si>
  <si>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</si>
  <si>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</si>
  <si>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</si>
  <si>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</si>
  <si>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</si>
  <si>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</si>
  <si>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</si>
  <si>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</si>
  <si>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</si>
  <si>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</si>
  <si>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</si>
  <si>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</si>
  <si>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</si>
  <si>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</si>
  <si>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</si>
  <si>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</si>
  <si>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</si>
  <si>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</si>
  <si>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</si>
  <si>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</si>
  <si>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</si>
  <si>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</si>
  <si>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</si>
  <si>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</si>
  <si>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</si>
  <si>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</si>
  <si>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</si>
  <si>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</si>
  <si>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</si>
  <si>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</si>
  <si>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</si>
  <si>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</si>
  <si>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</si>
  <si>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</si>
  <si>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</si>
  <si>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</si>
  <si>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</si>
  <si>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</si>
  <si>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</si>
  <si>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</si>
  <si>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</si>
  <si>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</si>
  <si>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</si>
  <si>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</si>
  <si>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</si>
  <si>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</si>
  <si>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</si>
  <si>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</si>
  <si>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</si>
  <si>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</si>
  <si>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</si>
  <si>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</si>
  <si>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</si>
  <si>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</si>
  <si>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</si>
  <si>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</si>
  <si>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</si>
  <si>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</si>
  <si>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</si>
  <si>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</si>
  <si>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</si>
  <si>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</si>
  <si>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</si>
  <si>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</si>
  <si>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</si>
  <si>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</si>
  <si>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</si>
  <si>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</si>
  <si>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</si>
  <si>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</si>
  <si>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</si>
  <si>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</si>
  <si>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</si>
  <si>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</si>
  <si>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</si>
  <si>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</si>
  <si>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</si>
  <si>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</si>
  <si>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</si>
  <si>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</si>
  <si>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</si>
  <si>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</si>
  <si>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</si>
  <si>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</si>
  <si>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</si>
  <si>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</si>
  <si>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</si>
  <si>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</si>
  <si>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</si>
  <si>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</si>
  <si>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</si>
  <si>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</si>
  <si>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</si>
  <si>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</si>
  <si>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</si>
  <si>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</si>
  <si>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</si>
  <si>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</si>
  <si>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</si>
  <si>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</si>
  <si>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</si>
  <si>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</si>
  <si>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</si>
  <si>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</si>
  <si>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</si>
  <si>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</si>
  <si>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</si>
  <si>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</si>
  <si>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</si>
  <si>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</si>
  <si>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</si>
  <si>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</si>
  <si>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</si>
  <si>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</si>
  <si>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</si>
  <si>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</si>
  <si>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</si>
  <si>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</si>
  <si>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</si>
  <si>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</si>
  <si>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</si>
  <si>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</si>
  <si>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</si>
  <si>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</si>
  <si>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</si>
  <si>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</si>
  <si>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</si>
  <si>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</si>
  <si>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</si>
  <si>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</si>
  <si>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</si>
  <si>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</si>
  <si>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</si>
  <si>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</si>
  <si>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</si>
  <si>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</si>
  <si>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</si>
  <si>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</si>
  <si>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</si>
  <si>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</si>
  <si>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</si>
  <si>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</si>
  <si>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</si>
  <si>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</si>
  <si>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</si>
  <si>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</si>
  <si>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</si>
  <si>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</si>
  <si>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</si>
  <si>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</si>
  <si>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</si>
  <si>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</si>
  <si>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</si>
  <si>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</si>
  <si>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</si>
  <si>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</si>
  <si>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</si>
  <si>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</si>
  <si>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</si>
  <si>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</si>
  <si>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</si>
  <si>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</si>
  <si>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</si>
  <si>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</si>
  <si>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</si>
  <si>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</si>
  <si>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</si>
  <si>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</si>
  <si>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</si>
  <si>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</si>
  <si>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</si>
  <si>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</si>
  <si>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</si>
  <si>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</si>
  <si>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</si>
  <si>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</si>
  <si>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</si>
  <si>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</si>
  <si>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</si>
  <si>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</si>
  <si>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</si>
  <si>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</si>
  <si>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</si>
  <si>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</si>
  <si>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</si>
  <si>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</si>
  <si>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</si>
  <si>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</si>
  <si>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</si>
  <si>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</si>
  <si>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</si>
  <si>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</si>
  <si>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</si>
  <si>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</si>
  <si>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</si>
  <si>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</si>
  <si>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</si>
  <si>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</si>
  <si>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</si>
  <si>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</si>
  <si>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</si>
  <si>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</si>
  <si>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</si>
  <si>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</si>
  <si>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</si>
  <si>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</si>
  <si>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</si>
  <si>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</si>
  <si>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</si>
  <si>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</si>
  <si>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</si>
  <si>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</si>
  <si>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</si>
  <si>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</si>
  <si>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</si>
  <si>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</si>
  <si>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</si>
  <si>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</si>
  <si>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</si>
  <si>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</si>
  <si>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</si>
  <si>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</si>
  <si>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</si>
  <si>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</si>
  <si>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</si>
  <si>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</si>
  <si>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</si>
  <si>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</si>
  <si>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</si>
  <si>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</si>
  <si>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</si>
  <si>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</si>
  <si>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</si>
  <si>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</si>
  <si>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</si>
  <si>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</si>
  <si>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</si>
  <si>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</si>
  <si>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</si>
  <si>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</si>
  <si>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</si>
  <si>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</si>
  <si>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</si>
  <si>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</si>
  <si>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</si>
  <si>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</si>
  <si>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</si>
  <si>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</si>
  <si>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</si>
  <si>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</si>
  <si>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</si>
  <si>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</si>
  <si>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</si>
  <si>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</si>
  <si>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</si>
  <si>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</si>
  <si>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</si>
  <si>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</si>
  <si>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</si>
  <si>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</si>
  <si>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</si>
  <si>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</si>
  <si>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</si>
  <si>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</si>
  <si>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</si>
  <si>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</si>
  <si>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</si>
  <si>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</si>
  <si>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</si>
  <si>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</si>
  <si>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</si>
  <si>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</si>
  <si>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</si>
  <si>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</si>
  <si>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</si>
  <si>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</si>
  <si>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</si>
  <si>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</si>
  <si>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</si>
  <si>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</si>
  <si>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</si>
  <si>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</si>
  <si>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</si>
  <si>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</si>
  <si>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</si>
  <si>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</si>
  <si>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</si>
  <si>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</si>
  <si>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</si>
  <si>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</si>
  <si>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</si>
  <si>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</si>
  <si>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</si>
  <si>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</si>
  <si>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</si>
  <si>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</si>
  <si>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</si>
  <si>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</si>
  <si>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</si>
  <si>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</si>
  <si>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</si>
  <si>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</si>
  <si>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</si>
  <si>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</si>
  <si>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</si>
  <si>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</si>
  <si>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</si>
  <si>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</si>
  <si>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</si>
  <si>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</si>
  <si>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</si>
  <si>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</si>
  <si>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</si>
  <si>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</si>
  <si>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</si>
  <si>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</si>
  <si>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</si>
  <si>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</si>
  <si>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</si>
  <si>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</si>
  <si>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</si>
  <si>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</si>
  <si>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</si>
  <si>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</si>
  <si>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</si>
  <si>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</si>
  <si>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</si>
  <si>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</si>
  <si>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</si>
  <si>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</si>
  <si>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</si>
  <si>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</si>
  <si>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</si>
  <si>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</si>
  <si>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</si>
  <si>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</si>
  <si>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</si>
  <si>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</si>
  <si>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</si>
  <si>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</si>
  <si>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</si>
  <si>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</si>
  <si>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</si>
  <si>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</si>
  <si>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</si>
  <si>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</si>
  <si>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</si>
  <si>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</si>
  <si>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</si>
  <si>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</si>
  <si>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</si>
  <si>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</si>
  <si>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</si>
  <si>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</si>
  <si>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</si>
  <si>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</si>
  <si>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</si>
  <si>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</si>
  <si>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</si>
  <si>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</si>
  <si>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</si>
  <si>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</si>
  <si>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</si>
  <si>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</si>
  <si>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</si>
  <si>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</si>
  <si>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</si>
  <si>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</si>
  <si>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</si>
  <si>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</si>
  <si>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</si>
  <si>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</si>
  <si>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</si>
  <si>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</si>
  <si>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</si>
  <si>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</si>
  <si>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</si>
  <si>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</si>
  <si>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</si>
  <si>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</si>
  <si>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</si>
  <si>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</si>
  <si>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</si>
  <si>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</si>
  <si>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</si>
  <si>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</si>
  <si>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</si>
  <si>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</si>
  <si>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</si>
  <si>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</si>
  <si>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</si>
  <si>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</si>
  <si>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</si>
  <si>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</si>
  <si>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</si>
  <si>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</si>
  <si>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</si>
  <si>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</si>
  <si>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</si>
  <si>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</si>
  <si>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</si>
  <si>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</si>
  <si>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</si>
  <si>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</si>
  <si>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</si>
  <si>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</si>
  <si>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</si>
  <si>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</si>
  <si>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</si>
  <si>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</si>
  <si>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</si>
  <si>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</si>
  <si>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</si>
  <si>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</si>
  <si>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</si>
  <si>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</si>
  <si>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</si>
  <si>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</si>
  <si>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</si>
  <si>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</si>
  <si>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</si>
  <si>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</si>
  <si>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</si>
  <si>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</si>
  <si>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</si>
  <si>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</si>
  <si>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</si>
  <si>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</si>
  <si>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</si>
  <si>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</si>
  <si>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</si>
  <si>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</si>
  <si>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</si>
  <si>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</si>
  <si>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</si>
  <si>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</si>
  <si>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</si>
  <si>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</si>
  <si>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</si>
  <si>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</si>
  <si>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</si>
  <si>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</si>
  <si>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</si>
  <si>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</si>
  <si>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</si>
  <si>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</si>
  <si>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</si>
  <si>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</si>
  <si>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</si>
  <si>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</si>
  <si>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</si>
  <si>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</si>
  <si>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</si>
  <si>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</si>
  <si>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</si>
  <si>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</si>
  <si>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</si>
  <si>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</si>
  <si>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</si>
  <si>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</si>
  <si>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</si>
  <si>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</si>
  <si>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</si>
  <si>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</si>
  <si>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</si>
  <si>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</si>
  <si>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</si>
  <si>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</si>
  <si>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</si>
  <si>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</si>
  <si>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</si>
  <si>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</si>
  <si>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</si>
  <si>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</si>
  <si>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</si>
  <si>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</si>
  <si>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</si>
  <si>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</si>
  <si>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</si>
  <si>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</si>
  <si>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</si>
  <si>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</si>
  <si>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</si>
  <si>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</si>
  <si>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</si>
  <si>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</si>
  <si>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</si>
  <si>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</si>
  <si>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</si>
  <si>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</si>
  <si>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</si>
  <si>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</si>
  <si>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</si>
  <si>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</si>
  <si>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</si>
  <si>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</si>
  <si>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</si>
  <si>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</si>
  <si>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</si>
  <si>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</si>
  <si>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</si>
  <si>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</si>
  <si>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</si>
  <si>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</si>
  <si>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</si>
  <si>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</si>
  <si>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</si>
  <si>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</si>
  <si>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</si>
  <si>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</si>
  <si>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</si>
  <si>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</si>
  <si>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</si>
  <si>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</si>
  <si>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</si>
  <si>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</si>
  <si>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</si>
  <si>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</si>
  <si>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</si>
  <si>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</si>
  <si>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</si>
  <si>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</si>
  <si>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</si>
  <si>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</si>
  <si>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</si>
  <si>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</si>
  <si>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</si>
  <si>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</si>
  <si>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</si>
  <si>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</si>
  <si>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</si>
  <si>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</si>
  <si>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</si>
  <si>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</si>
  <si>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</si>
  <si>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</si>
  <si>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</si>
  <si>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</si>
  <si>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</si>
  <si>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</si>
  <si>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</si>
  <si>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</si>
  <si>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</si>
  <si>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</si>
  <si>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</si>
  <si>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</si>
  <si>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</si>
  <si>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</si>
  <si>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</si>
  <si>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</si>
  <si>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</si>
  <si>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</si>
  <si>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</si>
  <si>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</si>
  <si>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</si>
  <si>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</si>
  <si>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</si>
  <si>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</si>
  <si>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</si>
  <si>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</si>
  <si>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</si>
  <si>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</si>
  <si>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</si>
  <si>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</si>
  <si>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</si>
  <si>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</si>
  <si>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</si>
  <si>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</si>
  <si>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</si>
  <si>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</si>
  <si>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</si>
  <si>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</si>
  <si>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</si>
  <si>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</si>
  <si>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</si>
  <si>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</si>
  <si>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</si>
  <si>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</si>
  <si>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</si>
  <si>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</si>
  <si>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</si>
  <si>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</si>
  <si>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</si>
  <si>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</si>
  <si>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</si>
  <si>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</si>
  <si>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</si>
  <si>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</si>
  <si>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</si>
  <si>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</si>
  <si>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</si>
  <si>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</si>
  <si>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</si>
  <si>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</si>
  <si>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</si>
  <si>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</si>
  <si>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</si>
  <si>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</si>
  <si>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</si>
  <si>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</si>
  <si>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</si>
  <si>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</si>
  <si>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</si>
  <si>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</si>
  <si>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</si>
  <si>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</si>
  <si>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</si>
  <si>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</si>
  <si>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</si>
  <si>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</si>
  <si>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</si>
  <si>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</si>
  <si>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</si>
  <si>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</si>
  <si>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</si>
  <si>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</si>
  <si>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</si>
  <si>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</si>
  <si>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</si>
  <si>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</si>
  <si>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</si>
  <si>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</si>
  <si>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</si>
  <si>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</si>
  <si>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</si>
  <si>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</si>
  <si>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</si>
  <si>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</si>
  <si>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</si>
  <si>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</si>
  <si>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</si>
  <si>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</si>
  <si>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</si>
  <si>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</si>
  <si>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</si>
  <si>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</si>
  <si>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</si>
  <si>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</si>
  <si>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</si>
  <si>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</si>
  <si>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</si>
  <si>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</si>
  <si>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</si>
  <si>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</si>
  <si>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</si>
  <si>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</si>
  <si>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</si>
  <si>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</si>
  <si>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</si>
  <si>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</si>
  <si>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</si>
  <si>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</si>
  <si>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</si>
  <si>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</si>
  <si>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</si>
  <si>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</si>
  <si>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</si>
  <si>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</si>
  <si>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</si>
  <si>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</si>
  <si>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</si>
  <si>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</si>
  <si>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</si>
  <si>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</si>
  <si>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</si>
  <si>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</si>
  <si>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</si>
  <si>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</si>
  <si>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</si>
  <si>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</si>
  <si>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</si>
  <si>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</si>
  <si>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</si>
  <si>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</si>
  <si>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</si>
  <si>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</si>
  <si>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</si>
  <si>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</si>
  <si>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</si>
  <si>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</si>
  <si>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</si>
  <si>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</si>
  <si>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</si>
  <si>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</si>
  <si>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</si>
  <si>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</si>
  <si>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</si>
  <si>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</si>
  <si>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</si>
  <si>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</si>
  <si>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</si>
  <si>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</si>
  <si>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</si>
  <si>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</si>
  <si>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</si>
  <si>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</si>
  <si>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</si>
  <si>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</si>
  <si>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</si>
  <si>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</si>
  <si>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</si>
  <si>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</si>
  <si>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</si>
  <si>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</si>
  <si>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</si>
  <si>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</si>
  <si>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</si>
  <si>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</si>
  <si>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</si>
  <si>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</si>
  <si>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</si>
  <si>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</si>
  <si>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</si>
  <si>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</si>
  <si>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</si>
  <si>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</si>
  <si>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</si>
  <si>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</si>
  <si>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</si>
  <si>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</si>
  <si>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</si>
  <si>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</si>
  <si>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</si>
  <si>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</si>
  <si>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</si>
  <si>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</si>
  <si>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</si>
  <si>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</si>
  <si>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</si>
  <si>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</si>
  <si>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</si>
  <si>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</si>
  <si>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</si>
  <si>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</si>
  <si>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</si>
  <si>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</si>
  <si>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</si>
  <si>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</si>
  <si>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</si>
  <si>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</si>
  <si>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</si>
  <si>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</si>
  <si>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</si>
  <si>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</si>
  <si>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</si>
  <si>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</si>
  <si>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</si>
  <si>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</si>
  <si>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</si>
  <si>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</si>
  <si>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</si>
  <si>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</si>
  <si>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</si>
  <si>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</si>
  <si>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</si>
  <si>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</si>
  <si>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</si>
  <si>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</si>
  <si>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</si>
  <si>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</si>
  <si>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</si>
  <si>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</si>
  <si>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</si>
  <si>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</si>
  <si>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</si>
  <si>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</si>
  <si>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</si>
  <si>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</si>
  <si>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</si>
  <si>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</si>
  <si>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</si>
  <si>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</si>
  <si>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</si>
  <si>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</si>
  <si>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</si>
  <si>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</si>
  <si>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</si>
  <si>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</si>
  <si>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</si>
  <si>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</si>
  <si>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</si>
  <si>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</si>
  <si>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</si>
  <si>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</si>
  <si>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</si>
  <si>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</si>
  <si>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</si>
  <si>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</si>
  <si>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</si>
  <si>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</si>
  <si>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</si>
  <si>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</si>
  <si>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</si>
  <si>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</si>
  <si>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</si>
  <si>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</si>
  <si>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</si>
  <si>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</si>
  <si>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</si>
  <si>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</si>
  <si>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</si>
  <si>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</si>
  <si>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</si>
  <si>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</si>
  <si>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</si>
  <si>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</si>
  <si>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</si>
  <si>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</si>
  <si>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</si>
  <si>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</si>
  <si>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</si>
  <si>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</si>
  <si>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</si>
  <si>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</si>
  <si>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</si>
  <si>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</si>
  <si>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</si>
  <si>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</si>
  <si>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</si>
  <si>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</si>
  <si>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</si>
  <si>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</si>
  <si>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</si>
  <si>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</si>
  <si>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</si>
  <si>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</si>
  <si>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</si>
  <si>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</si>
  <si>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</si>
  <si>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</si>
  <si>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</si>
  <si>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</si>
  <si>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</si>
  <si>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</si>
  <si>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</si>
  <si>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</si>
  <si>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</si>
  <si>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</si>
  <si>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</si>
  <si>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</si>
  <si>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</si>
  <si>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</si>
  <si>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</si>
  <si>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</si>
  <si>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</si>
  <si>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</si>
  <si>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</si>
  <si>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</si>
  <si>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</si>
  <si>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</si>
  <si>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</si>
  <si>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</si>
  <si>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</si>
  <si>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</si>
  <si>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</si>
  <si>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</si>
  <si>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</si>
  <si>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</si>
  <si>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</si>
  <si>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</si>
  <si>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</si>
  <si>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</si>
  <si>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</si>
  <si>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</si>
  <si>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</si>
  <si>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</si>
  <si>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</si>
  <si>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</si>
  <si>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</si>
  <si>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</si>
  <si>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</si>
  <si>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</si>
  <si>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</si>
  <si>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</si>
  <si>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</si>
  <si>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</si>
  <si>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</si>
  <si>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</si>
  <si>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</si>
  <si>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</si>
  <si>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</si>
  <si>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</si>
  <si>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</si>
  <si>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</si>
  <si>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</si>
  <si>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</si>
  <si>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</si>
  <si>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</si>
  <si>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</si>
  <si>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</si>
  <si>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</si>
  <si>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</si>
  <si>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</si>
  <si>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</si>
  <si>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</si>
  <si>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</si>
  <si>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</si>
  <si>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</si>
  <si>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</si>
  <si>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</si>
  <si>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</si>
  <si>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</si>
  <si>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</si>
  <si>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</si>
  <si>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</si>
  <si>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</si>
  <si>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</si>
  <si>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</si>
  <si>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</si>
  <si>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</si>
  <si>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</si>
  <si>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</si>
  <si>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</si>
  <si>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</si>
  <si>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</si>
  <si>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</si>
  <si>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</si>
  <si>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</si>
  <si>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</si>
  <si>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</si>
  <si>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</si>
  <si>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</si>
  <si>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</si>
  <si>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</si>
  <si>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</si>
  <si>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</si>
  <si>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</si>
  <si>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</si>
  <si>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</si>
  <si>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</si>
  <si>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</si>
  <si>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</si>
  <si>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</si>
  <si>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</si>
  <si>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</si>
  <si>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</si>
  <si>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</si>
  <si>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</si>
  <si>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</si>
  <si>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</si>
  <si>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</si>
  <si>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</si>
  <si>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</si>
  <si>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</si>
  <si>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</si>
  <si>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</si>
  <si>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</si>
  <si>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</si>
  <si>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</si>
  <si>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</si>
  <si>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</si>
  <si>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</si>
  <si>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</si>
  <si>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</si>
  <si>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</si>
  <si>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</si>
  <si>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</si>
  <si>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</si>
  <si>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</si>
  <si>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</si>
  <si>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</si>
  <si>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</si>
  <si>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</si>
  <si>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</si>
  <si>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</si>
  <si>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</si>
  <si>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</si>
  <si>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</si>
  <si>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</si>
  <si>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</si>
  <si>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</si>
  <si>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</si>
  <si>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</si>
  <si>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</si>
  <si>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</si>
  <si>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</si>
  <si>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</si>
  <si>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</si>
  <si>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</si>
  <si>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</si>
  <si>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</si>
  <si>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</si>
  <si>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</si>
  <si>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</si>
  <si>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</si>
  <si>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</si>
  <si>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</si>
  <si>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</si>
  <si>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</si>
  <si>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</si>
  <si>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</si>
  <si>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</si>
  <si>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</si>
  <si>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</si>
  <si>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</si>
  <si>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</si>
  <si>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</si>
  <si>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</si>
  <si>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</si>
  <si>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</si>
  <si>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</si>
  <si>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</si>
  <si>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</si>
  <si>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</si>
  <si>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</si>
  <si>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</si>
  <si>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</si>
  <si>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</si>
  <si>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</si>
  <si>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</si>
  <si>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</si>
  <si>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</si>
  <si>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</si>
  <si>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</si>
  <si>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</si>
  <si>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</si>
  <si>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</si>
  <si>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</si>
  <si>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</si>
  <si>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</si>
  <si>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</si>
  <si>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</si>
  <si>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</si>
  <si>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</si>
  <si>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</si>
  <si>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</si>
  <si>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</si>
  <si>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</si>
  <si>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</si>
  <si>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</si>
  <si>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</si>
  <si>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</si>
  <si>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</si>
  <si>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</si>
  <si>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</si>
  <si>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</si>
  <si>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</si>
  <si>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</si>
  <si>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</si>
  <si>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</si>
  <si>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</si>
  <si>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</si>
  <si>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</si>
  <si>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</si>
  <si>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</si>
  <si>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</si>
  <si>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</si>
  <si>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</si>
  <si>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</si>
  <si>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</si>
  <si>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</si>
  <si>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</si>
  <si>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</si>
  <si>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</si>
  <si>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</si>
  <si>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</si>
  <si>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</si>
  <si>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</si>
  <si>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</si>
  <si>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</si>
  <si>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</si>
  <si>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</si>
  <si>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</si>
  <si>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</si>
  <si>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</si>
  <si>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</si>
  <si>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</si>
  <si>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</si>
  <si>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</si>
  <si>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</si>
  <si>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</si>
  <si>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</si>
  <si>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</si>
  <si>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</si>
  <si>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</si>
  <si>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</si>
  <si>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</si>
  <si>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</si>
  <si>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</si>
  <si>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</si>
  <si>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</si>
  <si>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</si>
  <si>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</si>
  <si>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</si>
  <si>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</si>
  <si>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</si>
  <si>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</si>
  <si>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</si>
  <si>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</si>
  <si>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</si>
  <si>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</si>
  <si>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</si>
  <si>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</si>
  <si>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</si>
  <si>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</si>
  <si>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</si>
  <si>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</si>
  <si>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</si>
  <si>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</si>
  <si>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</si>
  <si>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</si>
  <si>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</si>
  <si>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</si>
  <si>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</si>
  <si>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</si>
  <si>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</si>
  <si>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</si>
  <si>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</si>
  <si>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</si>
  <si>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</si>
  <si>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</si>
  <si>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</si>
  <si>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</si>
  <si>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</si>
  <si>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</si>
  <si>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</si>
  <si>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</si>
  <si>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</si>
  <si>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</si>
  <si>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</si>
  <si>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</si>
  <si>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</si>
  <si>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</si>
  <si>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</si>
  <si>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</si>
  <si>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</si>
  <si>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</si>
  <si>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</si>
  <si>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</si>
  <si>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</si>
  <si>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</si>
  <si>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</si>
  <si>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</si>
  <si>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</si>
  <si>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</si>
  <si>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</si>
  <si>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</si>
  <si>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</si>
  <si>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</si>
  <si>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</si>
  <si>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</si>
  <si>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</si>
  <si>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</si>
  <si>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</si>
  <si>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</si>
  <si>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</si>
  <si>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</si>
  <si>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</si>
  <si>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</si>
  <si>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</si>
  <si>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</si>
  <si>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</si>
  <si>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</si>
  <si>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</si>
  <si>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</si>
  <si>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</si>
  <si>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</si>
  <si>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</si>
  <si>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</si>
  <si>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</si>
  <si>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</si>
  <si>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</si>
  <si>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</si>
  <si>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</si>
  <si>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</si>
  <si>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</si>
  <si>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</si>
  <si>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</si>
  <si>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</si>
  <si>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</si>
  <si>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</si>
  <si>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</si>
  <si>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</si>
  <si>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</si>
  <si>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</si>
  <si>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</si>
  <si>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</si>
  <si>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</si>
  <si>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</si>
  <si>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</si>
  <si>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</si>
  <si>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</si>
  <si>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</si>
  <si>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</si>
  <si>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</si>
  <si>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</si>
  <si>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</si>
  <si>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</si>
  <si>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</si>
  <si>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</si>
  <si>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</si>
  <si>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</si>
  <si>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</si>
  <si>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</si>
  <si>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</si>
  <si>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</si>
  <si>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</si>
  <si>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</si>
  <si>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</si>
  <si>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</si>
  <si>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</si>
  <si>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</si>
  <si>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</si>
  <si>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</si>
  <si>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</si>
  <si>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</si>
  <si>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</si>
  <si>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</si>
  <si>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</si>
  <si>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</si>
  <si>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</si>
  <si>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</si>
  <si>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</si>
  <si>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</si>
  <si>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</si>
  <si>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</si>
  <si>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</si>
  <si>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</si>
  <si>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</si>
  <si>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</si>
  <si>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</si>
  <si>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</si>
  <si>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</si>
  <si>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</si>
  <si>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</si>
  <si>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</si>
  <si>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</si>
  <si>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</si>
  <si>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</si>
  <si>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</si>
  <si>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</si>
  <si>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</si>
  <si>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</si>
  <si>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</si>
  <si>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</si>
  <si>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</si>
  <si>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</si>
  <si>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</si>
  <si>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</si>
  <si>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</si>
  <si>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</si>
  <si>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</si>
  <si>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</si>
  <si>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</si>
  <si>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</si>
  <si>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</si>
  <si>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</si>
  <si>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</si>
  <si>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</si>
  <si>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</si>
  <si>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</si>
  <si>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</si>
  <si>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</si>
  <si>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</si>
  <si>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</si>
  <si>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</si>
  <si>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</si>
  <si>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</si>
  <si>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</si>
  <si>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</si>
  <si>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</si>
  <si>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</si>
  <si>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</si>
  <si>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</si>
  <si>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</si>
  <si>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</si>
  <si>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</si>
  <si>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</si>
  <si>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</si>
  <si>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</si>
  <si>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</si>
  <si>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</si>
  <si>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</si>
  <si>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</si>
  <si>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</si>
  <si>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</si>
  <si>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</si>
  <si>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</si>
  <si>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</si>
  <si>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</si>
  <si>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</si>
  <si>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</si>
  <si>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</si>
  <si>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</si>
  <si>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</si>
  <si>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</si>
  <si>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</si>
  <si>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</si>
  <si>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</si>
  <si>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</si>
  <si>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</si>
  <si>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</si>
  <si>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</si>
  <si>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</si>
  <si>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</si>
  <si>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</si>
  <si>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</si>
  <si>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</si>
  <si>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</si>
  <si>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</si>
  <si>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</si>
  <si>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</si>
  <si>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</si>
  <si>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</si>
  <si>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</si>
  <si>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</si>
  <si>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</si>
  <si>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</si>
  <si>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</si>
  <si>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</si>
  <si>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</si>
  <si>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</si>
  <si>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</si>
  <si>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</si>
  <si>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</si>
  <si>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</si>
  <si>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</si>
  <si>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</si>
  <si>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</si>
  <si>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</si>
  <si>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</si>
  <si>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</si>
  <si>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</si>
  <si>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</si>
  <si>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</si>
  <si>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</si>
  <si>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</si>
  <si>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</si>
  <si>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</si>
  <si>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</si>
  <si>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</si>
  <si>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</si>
  <si>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</si>
  <si>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</si>
  <si>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</si>
  <si>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</si>
  <si>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</si>
  <si>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</si>
  <si>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</si>
  <si>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</si>
  <si>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</si>
  <si>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</si>
  <si>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</si>
  <si>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</si>
  <si>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</si>
  <si>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</si>
  <si>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</si>
  <si>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</si>
  <si>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</si>
  <si>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</si>
  <si>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</si>
  <si>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</si>
  <si>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</si>
  <si>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</si>
  <si>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</si>
  <si>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</si>
  <si>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</si>
  <si>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</si>
  <si>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</si>
  <si>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</si>
  <si>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</si>
  <si>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</si>
  <si>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</si>
  <si>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</si>
  <si>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</si>
  <si>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</si>
  <si>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</si>
  <si>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</si>
  <si>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</si>
  <si>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</si>
  <si>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</si>
  <si>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</si>
  <si>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</si>
  <si>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</si>
  <si>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</si>
  <si>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</si>
  <si>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</si>
  <si>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</si>
  <si>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</si>
  <si>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</si>
  <si>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</si>
  <si>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</si>
  <si>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</si>
  <si>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</si>
  <si>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</si>
  <si>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</si>
  <si>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</si>
  <si>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</si>
  <si>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</si>
  <si>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</si>
  <si>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</si>
  <si>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</si>
  <si>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</si>
  <si>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</si>
  <si>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</si>
  <si>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</si>
  <si>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</si>
  <si>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</si>
  <si>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</si>
  <si>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</si>
  <si>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</si>
  <si>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</si>
  <si>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</si>
  <si>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</si>
  <si>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</si>
  <si>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</si>
  <si>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</si>
  <si>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</si>
  <si>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</si>
  <si>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</si>
  <si>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</si>
  <si>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</si>
  <si>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</si>
  <si>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</si>
  <si>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</si>
  <si>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</si>
  <si>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</si>
  <si>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</si>
  <si>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</si>
  <si>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</si>
  <si>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</si>
  <si>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</si>
  <si>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</si>
  <si>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</si>
  <si>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</si>
  <si>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</si>
  <si>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</si>
  <si>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</si>
  <si>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</si>
  <si>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</si>
  <si>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</si>
  <si>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</si>
  <si>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</si>
  <si>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</si>
  <si>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</si>
  <si>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</si>
  <si>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</si>
  <si>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</si>
  <si>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</si>
  <si>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</si>
  <si>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</si>
  <si>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</si>
  <si>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</si>
  <si>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</si>
  <si>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</si>
  <si>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</si>
  <si>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</si>
  <si>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</si>
  <si>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</si>
  <si>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</si>
  <si>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</si>
  <si>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</si>
  <si>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</si>
  <si>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</si>
  <si>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</si>
  <si>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</si>
  <si>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</si>
  <si>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</si>
  <si>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</si>
  <si>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</si>
  <si>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</si>
  <si>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</si>
  <si>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</si>
  <si>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</si>
  <si>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</si>
  <si>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</si>
  <si>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</si>
  <si>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</si>
  <si>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</si>
  <si>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</si>
  <si>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</si>
  <si>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</si>
  <si>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</si>
  <si>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</si>
  <si>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</si>
  <si>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</si>
  <si>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</si>
  <si>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</si>
  <si>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</si>
  <si>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</si>
  <si>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</si>
  <si>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</si>
  <si>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</si>
  <si>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</si>
  <si>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</si>
  <si>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</si>
  <si>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</si>
  <si>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</si>
  <si>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</si>
  <si>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</si>
  <si>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</si>
  <si>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</si>
  <si>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</si>
  <si>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</si>
  <si>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</si>
  <si>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</si>
  <si>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</si>
  <si>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</si>
  <si>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</si>
  <si>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</si>
  <si>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</si>
  <si>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</si>
  <si>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</si>
  <si>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</si>
  <si>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</si>
  <si>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</si>
  <si>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</si>
  <si>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</si>
  <si>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</si>
  <si>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</si>
  <si>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</si>
  <si>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</si>
  <si>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</si>
  <si>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</si>
  <si>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</si>
  <si>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</si>
  <si>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</si>
  <si>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</si>
  <si>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</si>
  <si>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</si>
  <si>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</si>
  <si>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</si>
  <si>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</si>
  <si>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</si>
  <si>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</si>
  <si>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</si>
  <si>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</si>
  <si>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</si>
  <si>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</si>
  <si>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</si>
  <si>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</si>
  <si>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</si>
  <si>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</si>
  <si>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</si>
  <si>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</si>
  <si>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</si>
  <si>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</si>
  <si>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</si>
  <si>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</si>
  <si>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</si>
  <si>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</si>
  <si>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</si>
  <si>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</si>
  <si>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</si>
  <si>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</si>
  <si>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</si>
  <si>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</si>
  <si>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</si>
  <si>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</si>
  <si>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</si>
  <si>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</si>
  <si>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</si>
  <si>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</si>
  <si>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</si>
  <si>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</si>
  <si>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</si>
  <si>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</si>
  <si>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</si>
  <si>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</si>
  <si>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</si>
  <si>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</si>
  <si>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</si>
  <si>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</si>
  <si>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</si>
  <si>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</si>
  <si>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</si>
  <si>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</si>
  <si>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</si>
  <si>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</si>
  <si>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</si>
  <si>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</si>
  <si>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</si>
  <si>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</si>
  <si>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</si>
  <si>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</si>
  <si>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</si>
  <si>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</si>
  <si>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</si>
  <si>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</si>
  <si>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</si>
  <si>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</si>
  <si>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</si>
  <si>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</si>
  <si>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</si>
  <si>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</si>
  <si>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</si>
  <si>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</si>
  <si>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</si>
  <si>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</si>
  <si>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</si>
  <si>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</si>
  <si>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</si>
  <si>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</si>
  <si>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</si>
  <si>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</si>
  <si>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</si>
  <si>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</si>
  <si>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</si>
  <si>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</si>
  <si>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</si>
  <si>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</si>
  <si>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</si>
  <si>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</si>
  <si>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</si>
  <si>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</si>
  <si>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</si>
  <si>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</si>
  <si>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</si>
  <si>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</si>
  <si>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</si>
  <si>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</si>
  <si>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</si>
  <si>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</si>
  <si>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</si>
  <si>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</si>
  <si>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</si>
  <si>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</si>
  <si>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</si>
  <si>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</si>
  <si>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</si>
  <si>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</si>
  <si>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</si>
  <si>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</si>
  <si>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</si>
  <si>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</si>
  <si>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</si>
  <si>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</si>
  <si>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</si>
  <si>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</si>
  <si>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</si>
  <si>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</si>
  <si>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</si>
  <si>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</si>
  <si>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</si>
  <si>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</si>
  <si>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</si>
  <si>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</si>
  <si>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</si>
  <si>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</si>
  <si>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</si>
  <si>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</si>
  <si>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</si>
  <si>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</si>
  <si>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</si>
  <si>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</si>
  <si>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</si>
  <si>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</si>
  <si>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</si>
  <si>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</si>
  <si>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</si>
  <si>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</si>
  <si>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</si>
  <si>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</si>
  <si>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</si>
  <si>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</si>
  <si>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</si>
  <si>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</si>
  <si>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</si>
  <si>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</si>
  <si>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</si>
  <si>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</si>
  <si>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</si>
  <si>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</si>
  <si>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</si>
  <si>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</si>
  <si>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</si>
  <si>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</si>
  <si>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</si>
  <si>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</si>
  <si>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</si>
  <si>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</si>
  <si>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</si>
  <si>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</si>
  <si>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</si>
  <si>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</si>
  <si>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</si>
  <si>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</si>
  <si>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</si>
  <si>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</si>
  <si>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</si>
  <si>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</si>
  <si>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</si>
  <si>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</si>
  <si>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</si>
  <si>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</si>
  <si>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</si>
  <si>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</si>
  <si>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</si>
  <si>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</si>
  <si>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</si>
  <si>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</si>
  <si>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</si>
  <si>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</si>
  <si>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</si>
  <si>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</si>
  <si>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</si>
  <si>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</si>
  <si>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</si>
  <si>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</si>
  <si>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</si>
  <si>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</si>
  <si>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</si>
  <si>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</si>
  <si>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</si>
  <si>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</si>
  <si>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</si>
  <si>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</si>
  <si>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</si>
  <si>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</si>
  <si>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</si>
  <si>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</si>
  <si>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</si>
  <si>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</si>
  <si>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</si>
  <si>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</si>
  <si>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</si>
  <si>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</si>
  <si>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</si>
  <si>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</si>
  <si>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</si>
  <si>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</si>
  <si>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</si>
  <si>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</si>
  <si>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</si>
  <si>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</si>
  <si>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</si>
  <si>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</si>
  <si>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</si>
  <si>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</si>
  <si>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</si>
  <si>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</si>
  <si>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</si>
  <si>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</si>
  <si>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</si>
  <si>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</si>
  <si>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</si>
  <si>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</si>
  <si>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</si>
  <si>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</si>
  <si>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</si>
  <si>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</si>
  <si>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</si>
  <si>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</si>
  <si>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</si>
  <si>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</si>
  <si>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</si>
  <si>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</si>
  <si>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</si>
  <si>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</si>
  <si>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</si>
  <si>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</si>
  <si>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</si>
  <si>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</si>
  <si>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</si>
  <si>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</si>
  <si>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</si>
  <si>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</si>
  <si>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</si>
  <si>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</si>
  <si>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</si>
  <si>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</si>
  <si>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</si>
  <si>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</si>
  <si>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</si>
  <si>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</si>
  <si>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</si>
  <si>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</si>
  <si>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</si>
  <si>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</si>
  <si>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</si>
  <si>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</si>
  <si>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</si>
  <si>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</si>
  <si>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</si>
  <si>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</si>
  <si>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</si>
  <si>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</si>
  <si>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</si>
  <si>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</si>
  <si>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</si>
  <si>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</si>
  <si>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</si>
  <si>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</si>
  <si>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</si>
  <si>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</si>
  <si>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</si>
  <si>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</si>
  <si>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</si>
  <si>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</si>
  <si>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</si>
  <si>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</si>
  <si>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</si>
  <si>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</si>
  <si>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</si>
  <si>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</si>
  <si>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</si>
  <si>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</si>
  <si>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</si>
  <si>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</si>
  <si>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</si>
  <si>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</si>
  <si>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</si>
  <si>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</si>
  <si>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</si>
  <si>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</si>
  <si>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</si>
  <si>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</si>
  <si>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</si>
  <si>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</si>
  <si>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</si>
  <si>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</si>
  <si>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</si>
  <si>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</si>
  <si>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</si>
  <si>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</si>
  <si>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</si>
  <si>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</si>
  <si>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</si>
  <si>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</si>
  <si>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</si>
  <si>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</si>
  <si>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</si>
  <si>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</si>
  <si>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</si>
  <si>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</si>
  <si>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</si>
  <si>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</si>
  <si>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</si>
  <si>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</si>
  <si>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</si>
  <si>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</si>
  <si>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</si>
  <si>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</si>
  <si>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</si>
  <si>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</si>
  <si>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</si>
  <si>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</si>
  <si>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</si>
  <si>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</si>
  <si>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</si>
  <si>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</si>
  <si>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</si>
  <si>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</si>
  <si>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</si>
  <si>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</si>
  <si>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</si>
  <si>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</si>
  <si>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</si>
  <si>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</si>
  <si>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</si>
  <si>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</si>
  <si>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</si>
  <si>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</si>
  <si>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</si>
  <si>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</si>
  <si>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</si>
  <si>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</si>
  <si>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</si>
  <si>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</si>
  <si>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</si>
  <si>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</si>
  <si>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</si>
  <si>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</si>
  <si>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</si>
  <si>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</si>
  <si>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</si>
  <si>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</si>
  <si>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</si>
  <si>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</si>
  <si>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</si>
  <si>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</si>
  <si>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</si>
  <si>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</si>
  <si>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</si>
  <si>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</si>
  <si>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</si>
  <si>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</si>
  <si>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</si>
  <si>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</si>
  <si>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</si>
  <si>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</si>
  <si>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</si>
  <si>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</si>
  <si>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</si>
  <si>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</si>
  <si>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</si>
  <si>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</si>
  <si>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</si>
  <si>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</si>
  <si>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</si>
  <si>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</si>
  <si>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</si>
  <si>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</si>
  <si>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</si>
  <si>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</si>
  <si>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</si>
  <si>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</si>
  <si>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</si>
  <si>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</si>
  <si>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</si>
  <si>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</si>
  <si>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</si>
  <si>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</si>
  <si>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</si>
  <si>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</si>
  <si>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</si>
  <si>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</si>
  <si>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</si>
  <si>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</si>
  <si>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</si>
  <si>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</si>
  <si>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</si>
  <si>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</si>
  <si>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</si>
  <si>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</si>
  <si>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</si>
  <si>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</si>
  <si>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</si>
  <si>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</si>
  <si>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</si>
  <si>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</si>
  <si>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</si>
  <si>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</si>
  <si>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</si>
  <si>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</si>
  <si>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</si>
  <si>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</si>
  <si>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</si>
  <si>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</si>
  <si>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</si>
  <si>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</si>
  <si>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</si>
  <si>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</si>
  <si>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</si>
  <si>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</si>
  <si>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</si>
  <si>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</si>
  <si>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</si>
  <si>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</si>
  <si>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</si>
  <si>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</si>
  <si>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</si>
  <si>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</si>
  <si>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</si>
  <si>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</si>
  <si>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</si>
  <si>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</si>
  <si>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</si>
  <si>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</si>
  <si>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</si>
  <si>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</si>
  <si>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</si>
  <si>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</si>
  <si>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</si>
  <si>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</si>
  <si>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</si>
  <si>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</si>
  <si>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</si>
  <si>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</si>
  <si>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</si>
  <si>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</si>
  <si>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</si>
  <si>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</si>
  <si>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</si>
  <si>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</si>
  <si>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</si>
  <si>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</si>
  <si>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</si>
  <si>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</si>
  <si>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</si>
  <si>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</si>
  <si>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</si>
  <si>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</si>
  <si>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</si>
  <si>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</si>
  <si>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</si>
  <si>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</si>
  <si>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</si>
  <si>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</si>
  <si>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</si>
  <si>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</si>
  <si>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</si>
  <si>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</si>
  <si>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</si>
  <si>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</si>
  <si>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</si>
  <si>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</si>
  <si>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</si>
  <si>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</si>
  <si>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</si>
  <si>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</si>
  <si>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</si>
  <si>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</si>
  <si>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</si>
  <si>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</si>
  <si>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</si>
  <si>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</si>
  <si>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</si>
  <si>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</si>
  <si>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</si>
  <si>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</si>
  <si>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</si>
  <si>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</si>
  <si>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</si>
  <si>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</si>
  <si>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</si>
  <si>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</si>
  <si>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</si>
  <si>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</si>
  <si>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</si>
  <si>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</si>
  <si>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</si>
  <si>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</si>
  <si>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</si>
  <si>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</si>
  <si>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</si>
  <si>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</si>
  <si>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</si>
  <si>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</si>
  <si>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</si>
  <si>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</si>
  <si>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</si>
  <si>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</si>
  <si>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</si>
  <si>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</si>
  <si>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</si>
  <si>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</si>
  <si>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</si>
  <si>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</si>
  <si>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</si>
  <si>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</si>
  <si>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</si>
  <si>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</si>
  <si>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</si>
  <si>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</si>
  <si>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</si>
  <si>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</si>
  <si>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</si>
  <si>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</si>
  <si>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</si>
  <si>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</si>
  <si>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</si>
  <si>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</si>
  <si>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</si>
  <si>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</si>
  <si>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</si>
  <si>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</si>
  <si>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</si>
  <si>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</si>
  <si>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</si>
  <si>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</si>
  <si>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</si>
  <si>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</si>
  <si>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</si>
  <si>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</si>
  <si>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</si>
  <si>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</si>
  <si>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</si>
  <si>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</si>
  <si>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</si>
  <si>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</si>
  <si>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</si>
  <si>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</si>
  <si>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</si>
  <si>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</si>
  <si>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</si>
  <si>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</si>
  <si>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</si>
  <si>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</si>
  <si>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</si>
  <si>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</si>
  <si>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</si>
  <si>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</si>
  <si>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</si>
  <si>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</si>
  <si>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</si>
  <si>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</si>
  <si>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</si>
  <si>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</si>
  <si>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</si>
  <si>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</si>
  <si>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</si>
  <si>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</si>
  <si>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</si>
  <si>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</si>
  <si>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</si>
  <si>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</si>
  <si>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</si>
  <si>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</si>
  <si>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</si>
  <si>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</si>
  <si>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</si>
  <si>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</si>
  <si>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</si>
  <si>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</si>
  <si>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</si>
  <si>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</si>
  <si>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</si>
  <si>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</si>
  <si>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</si>
  <si>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</si>
  <si>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</si>
  <si>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</si>
  <si>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</si>
  <si>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</si>
  <si>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</si>
  <si>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</si>
  <si>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</si>
  <si>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</si>
  <si>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</si>
  <si>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</si>
  <si>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</si>
  <si>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</si>
  <si>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</si>
  <si>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</si>
  <si>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</si>
  <si>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</si>
  <si>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</si>
  <si>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</si>
  <si>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</si>
  <si>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</si>
  <si>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</si>
  <si>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</si>
  <si>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</si>
  <si>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</si>
  <si>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</si>
  <si>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</si>
  <si>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</si>
  <si>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</si>
  <si>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</si>
  <si>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</si>
  <si>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</si>
  <si>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</si>
  <si>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</si>
  <si>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</si>
  <si>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</si>
  <si>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</si>
  <si>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</si>
  <si>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</si>
  <si>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</si>
  <si>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</si>
  <si>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</si>
  <si>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</si>
  <si>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</si>
  <si>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</si>
  <si>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</si>
  <si>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</si>
  <si>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</si>
  <si>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</si>
  <si>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</si>
  <si>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</si>
  <si>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</si>
  <si>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</si>
  <si>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</si>
  <si>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</si>
  <si>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</si>
  <si>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</si>
  <si>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</si>
  <si>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</si>
  <si>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</si>
  <si>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</si>
  <si>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</si>
  <si>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</si>
  <si>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</si>
  <si>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</si>
  <si>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</si>
  <si>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</si>
  <si>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</si>
  <si>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</si>
  <si>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</si>
  <si>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</si>
  <si>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</si>
  <si>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</si>
  <si>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</si>
  <si>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</si>
  <si>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</si>
  <si>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</si>
  <si>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</si>
  <si>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</si>
  <si>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</si>
  <si>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</si>
  <si>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</si>
  <si>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</si>
  <si>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</si>
  <si>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</si>
  <si>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</si>
  <si>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</si>
  <si>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</si>
  <si>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</si>
  <si>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</si>
  <si>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</si>
  <si>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</si>
  <si>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</si>
  <si>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</si>
  <si>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</si>
  <si>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</si>
  <si>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</si>
  <si>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</si>
  <si>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</si>
  <si>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</si>
  <si>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</si>
  <si>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</si>
  <si>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</si>
  <si>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</si>
  <si>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</si>
  <si>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</si>
  <si>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</si>
  <si>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</si>
  <si>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</si>
  <si>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</si>
  <si>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</si>
  <si>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</si>
  <si>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</si>
  <si>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</si>
  <si>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</si>
  <si>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</si>
  <si>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</si>
  <si>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</si>
  <si>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</si>
  <si>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</si>
  <si>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</si>
  <si>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</si>
  <si>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</si>
  <si>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</si>
  <si>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</si>
  <si>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</si>
  <si>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</si>
  <si>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</si>
  <si>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</si>
  <si>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</si>
  <si>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</si>
  <si>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</si>
  <si>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</si>
  <si>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</si>
  <si>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</si>
  <si>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</si>
  <si>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</si>
  <si>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</si>
  <si>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</si>
  <si>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</si>
  <si>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</si>
  <si>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</si>
  <si>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</si>
  <si>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</si>
  <si>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</si>
  <si>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</si>
  <si>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</si>
  <si>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</si>
  <si>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</si>
  <si>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</si>
  <si>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</si>
  <si>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</si>
  <si>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</si>
  <si>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</si>
  <si>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</si>
  <si>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</si>
  <si>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</si>
  <si>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</si>
  <si>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</si>
  <si>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</si>
  <si>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</si>
  <si>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</si>
  <si>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</si>
  <si>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</si>
  <si>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</si>
  <si>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</si>
  <si>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</si>
  <si>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</si>
  <si>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</si>
  <si>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</si>
  <si>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</si>
  <si>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</si>
  <si>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</si>
  <si>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</si>
  <si>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</si>
  <si>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</si>
  <si>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</si>
  <si>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</si>
  <si>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</si>
  <si>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</si>
  <si>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</si>
  <si>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</si>
  <si>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</si>
  <si>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</si>
  <si>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</si>
  <si>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</si>
  <si>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</si>
  <si>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</si>
  <si>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</si>
  <si>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</si>
  <si>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</si>
  <si>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</si>
  <si>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</si>
  <si>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</si>
  <si>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</si>
  <si>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</si>
  <si>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</si>
  <si>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</si>
  <si>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</si>
  <si>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</si>
  <si>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</si>
  <si>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</si>
  <si>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</si>
  <si>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</si>
  <si>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</si>
  <si>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</si>
  <si>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</si>
  <si>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</si>
  <si>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</si>
  <si>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</si>
  <si>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</si>
  <si>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</si>
  <si>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</si>
  <si>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</si>
  <si>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</si>
  <si>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</si>
  <si>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</si>
  <si>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</si>
  <si>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</si>
  <si>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</si>
  <si>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</si>
  <si>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</si>
  <si>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</si>
  <si>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</si>
  <si>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</si>
  <si>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</si>
  <si>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</si>
  <si>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</si>
  <si>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</si>
  <si>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</si>
  <si>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</si>
  <si>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</si>
  <si>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</si>
  <si>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</si>
  <si>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</si>
  <si>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</si>
  <si>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</si>
  <si>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</si>
  <si>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</si>
  <si>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</si>
  <si>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</si>
  <si>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</si>
  <si>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</si>
  <si>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</si>
  <si>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</si>
  <si>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</si>
  <si>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</si>
  <si>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</si>
  <si>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</si>
  <si>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</si>
  <si>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</si>
  <si>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</si>
  <si>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</si>
  <si>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</si>
  <si>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</si>
  <si>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</si>
  <si>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</si>
  <si>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</si>
  <si>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</si>
  <si>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</si>
  <si>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</si>
  <si>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</si>
  <si>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</si>
  <si>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</si>
  <si>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</si>
  <si>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</si>
  <si>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</si>
  <si>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</si>
  <si>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</si>
  <si>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</si>
  <si>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</si>
  <si>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</si>
  <si>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</si>
  <si>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</si>
  <si>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</si>
  <si>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</si>
  <si>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</si>
  <si>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</si>
  <si>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</si>
  <si>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</si>
  <si>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</si>
  <si>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</si>
  <si>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</si>
  <si>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</si>
  <si>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</si>
  <si>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</si>
  <si>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</si>
  <si>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</si>
  <si>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</si>
  <si>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</si>
  <si>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</si>
  <si>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</si>
  <si>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</si>
  <si>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</si>
  <si>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</si>
  <si>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</si>
  <si>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</si>
  <si>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</si>
  <si>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</si>
  <si>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</si>
  <si>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</si>
  <si>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</si>
  <si>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</si>
  <si>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</si>
  <si>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</si>
  <si>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</si>
  <si>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</si>
  <si>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</si>
  <si>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</si>
  <si>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</si>
  <si>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</si>
  <si>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</si>
  <si>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</si>
  <si>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</si>
  <si>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</si>
  <si>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</si>
  <si>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</si>
  <si>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</si>
  <si>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</si>
  <si>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</si>
  <si>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</si>
  <si>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</si>
  <si>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</si>
  <si>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</si>
  <si>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</si>
  <si>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</si>
  <si>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</si>
  <si>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</si>
  <si>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</si>
  <si>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</si>
  <si>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</si>
  <si>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</si>
  <si>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</si>
  <si>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</si>
  <si>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</si>
  <si>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</si>
  <si>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</si>
  <si>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</si>
  <si>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</si>
  <si>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</si>
  <si>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</si>
  <si>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</si>
  <si>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</si>
  <si>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</si>
  <si>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</si>
  <si>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</si>
  <si>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</si>
  <si>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</si>
  <si>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</si>
  <si>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</si>
  <si>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</si>
  <si>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</si>
  <si>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</si>
  <si>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</si>
  <si>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</si>
  <si>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</si>
  <si>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</si>
  <si>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</si>
  <si>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</si>
  <si>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</si>
  <si>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</si>
  <si>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</si>
  <si>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</si>
  <si>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</si>
  <si>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</si>
  <si>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</si>
  <si>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</si>
  <si>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</si>
  <si>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</si>
  <si>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</si>
  <si>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</si>
  <si>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</si>
  <si>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</si>
  <si>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</si>
  <si>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</si>
  <si>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</si>
  <si>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</si>
  <si>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</si>
  <si>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</si>
  <si>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</si>
  <si>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</si>
  <si>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</si>
  <si>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</si>
  <si>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</si>
  <si>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</si>
  <si>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</si>
  <si>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</si>
  <si>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</si>
  <si>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</si>
  <si>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</si>
  <si>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</si>
  <si>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</si>
  <si>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</si>
  <si>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</si>
  <si>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</si>
  <si>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</si>
  <si>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</si>
  <si>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</si>
  <si>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</si>
  <si>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</si>
  <si>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</si>
  <si>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</si>
  <si>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</si>
  <si>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</si>
  <si>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</si>
  <si>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</si>
  <si>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</si>
  <si>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</si>
  <si>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</si>
  <si>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</si>
  <si>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</si>
  <si>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</si>
  <si>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</si>
  <si>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</si>
  <si>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</si>
  <si>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</si>
  <si>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</si>
  <si>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</si>
  <si>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</si>
  <si>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</si>
  <si>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</si>
  <si>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</si>
  <si>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</si>
  <si>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</si>
  <si>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</si>
  <si>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</si>
  <si>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</si>
  <si>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</si>
  <si>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</si>
  <si>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</si>
  <si>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</si>
  <si>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</si>
  <si>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</si>
  <si>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</si>
  <si>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</si>
  <si>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</si>
  <si>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</si>
  <si>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</si>
  <si>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</si>
  <si>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</si>
  <si>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</si>
  <si>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</si>
  <si>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</si>
  <si>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</si>
  <si>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</si>
  <si>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</si>
  <si>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</si>
  <si>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</si>
  <si>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</si>
  <si>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</si>
  <si>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</si>
  <si>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</si>
  <si>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</si>
  <si>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</si>
  <si>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</si>
  <si>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</si>
  <si>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</si>
  <si>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</si>
  <si>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</si>
  <si>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</si>
  <si>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</si>
  <si>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</si>
  <si>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</si>
  <si>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</si>
  <si>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</si>
  <si>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</si>
  <si>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</si>
  <si>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</si>
  <si>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</si>
  <si>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</si>
  <si>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</si>
  <si>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</si>
  <si>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</si>
  <si>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</si>
  <si>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</si>
  <si>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</si>
  <si>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</si>
  <si>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</si>
  <si>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</si>
  <si>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</si>
  <si>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</si>
  <si>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</si>
  <si>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</si>
  <si>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</si>
  <si>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</si>
  <si>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</si>
  <si>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</si>
  <si>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</si>
  <si>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</si>
  <si>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</si>
  <si>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</si>
  <si>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</si>
  <si>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</si>
  <si>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</si>
  <si>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</si>
  <si>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</si>
  <si>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</si>
  <si>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</si>
  <si>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</si>
  <si>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</si>
  <si>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</si>
  <si>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</si>
  <si>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</si>
  <si>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</si>
  <si>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</si>
  <si>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</si>
  <si>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</si>
  <si>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</si>
  <si>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</si>
  <si>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</si>
  <si>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</si>
  <si>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</si>
  <si>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</si>
  <si>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</si>
  <si>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</si>
  <si>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</si>
  <si>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</si>
  <si>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</si>
  <si>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</si>
  <si>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</si>
  <si>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</si>
  <si>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</si>
  <si>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</si>
  <si>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</si>
  <si>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</si>
  <si>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</si>
  <si>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</si>
  <si>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</si>
  <si>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</si>
  <si>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</si>
  <si>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</si>
  <si>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</si>
  <si>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</si>
  <si>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</si>
  <si>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</si>
  <si>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</si>
  <si>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</si>
  <si>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</si>
  <si>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</si>
  <si>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</si>
  <si>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</si>
  <si>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</si>
  <si>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</si>
  <si>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</si>
  <si>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</si>
  <si>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</si>
  <si>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</si>
  <si>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</si>
  <si>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</si>
  <si>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</si>
  <si>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</si>
  <si>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</si>
  <si>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</si>
  <si>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</si>
  <si>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</si>
  <si>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</si>
  <si>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</si>
  <si>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</si>
  <si>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</si>
  <si>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</si>
  <si>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</si>
  <si>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</si>
  <si>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</si>
  <si>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</si>
  <si>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</si>
  <si>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</si>
  <si>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</si>
  <si>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</si>
  <si>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</si>
  <si>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</si>
  <si>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</si>
  <si>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</si>
  <si>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</si>
  <si>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</si>
  <si>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</si>
  <si>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</si>
  <si>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</si>
  <si>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</si>
  <si>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</si>
  <si>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</si>
  <si>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</si>
  <si>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</si>
  <si>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</si>
  <si>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</si>
  <si>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</si>
  <si>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</si>
  <si>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</si>
  <si>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</si>
  <si>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</si>
  <si>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</si>
  <si>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</si>
  <si>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</si>
  <si>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</si>
  <si>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</si>
  <si>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</si>
  <si>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</si>
  <si>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</si>
  <si>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</si>
  <si>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</si>
  <si>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</si>
  <si>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</si>
  <si>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</si>
  <si>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</si>
  <si>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</si>
  <si>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</si>
  <si>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</si>
  <si>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</si>
  <si>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</si>
  <si>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</si>
  <si>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</si>
  <si>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</si>
  <si>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</si>
  <si>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</si>
  <si>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</si>
  <si>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</si>
  <si>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</si>
  <si>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</si>
  <si>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</si>
  <si>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</si>
  <si>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</si>
  <si>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</si>
  <si>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</si>
  <si>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</si>
  <si>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</si>
  <si>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</si>
  <si>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</si>
  <si>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</si>
  <si>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</si>
  <si>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</si>
  <si>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</si>
  <si>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</si>
  <si>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</si>
  <si>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</si>
  <si>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</si>
  <si>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</si>
  <si>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</si>
  <si>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</si>
  <si>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</si>
  <si>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</si>
  <si>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</si>
  <si>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</si>
  <si>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</si>
  <si>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</si>
  <si>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</si>
  <si>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</si>
  <si>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</si>
  <si>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</si>
  <si>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</si>
  <si>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</si>
  <si>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</si>
  <si>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</si>
  <si>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</si>
  <si>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</si>
  <si>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</si>
  <si>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</si>
  <si>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</si>
  <si>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</si>
  <si>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</si>
  <si>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</si>
  <si>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</si>
  <si>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</si>
  <si>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</si>
  <si>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</si>
  <si>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</si>
  <si>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</si>
  <si>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</si>
  <si>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</si>
  <si>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</si>
  <si>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</si>
  <si>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</si>
  <si>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</si>
  <si>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</si>
  <si>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</si>
  <si>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</si>
  <si>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</si>
  <si>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</si>
  <si>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</si>
  <si>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</si>
  <si>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</si>
  <si>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</si>
  <si>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</si>
  <si>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</si>
  <si>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</si>
  <si>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</si>
  <si>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</si>
  <si>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</si>
  <si>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</si>
  <si>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</si>
  <si>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</si>
  <si>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</si>
  <si>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</si>
  <si>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</si>
  <si>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</si>
  <si>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</si>
  <si>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</si>
  <si>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</si>
  <si>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</si>
  <si>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</si>
  <si>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</si>
  <si>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</si>
  <si>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</si>
  <si>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</si>
  <si>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</si>
  <si>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</si>
  <si>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</si>
  <si>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</si>
  <si>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</si>
  <si>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</si>
  <si>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</si>
  <si>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</si>
  <si>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</si>
  <si>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</si>
  <si>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</si>
  <si>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</si>
  <si>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</si>
  <si>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</si>
  <si>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</si>
  <si>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</si>
  <si>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</si>
  <si>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</si>
  <si>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</si>
  <si>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</si>
  <si>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</si>
  <si>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</si>
  <si>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</si>
  <si>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</si>
  <si>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</si>
  <si>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</si>
  <si>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</si>
  <si>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</si>
  <si>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</si>
  <si>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</si>
  <si>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</si>
  <si>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</si>
  <si>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</si>
  <si>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</si>
  <si>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</si>
  <si>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</si>
  <si>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</si>
  <si>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</si>
  <si>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</si>
  <si>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</si>
  <si>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</si>
  <si>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</si>
  <si>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</si>
  <si>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</si>
  <si>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</si>
  <si>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</si>
  <si>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</si>
  <si>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</si>
  <si>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</si>
  <si>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</si>
  <si>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</si>
  <si>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</si>
  <si>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</si>
  <si>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</si>
  <si>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</si>
  <si>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</si>
  <si>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</si>
  <si>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</si>
  <si>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</si>
  <si>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</si>
  <si>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</si>
  <si>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</si>
  <si>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</si>
  <si>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</si>
  <si>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</si>
  <si>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</si>
  <si>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</si>
  <si>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</si>
  <si>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</si>
  <si>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</si>
  <si>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</si>
  <si>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</si>
  <si>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</si>
  <si>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</si>
  <si>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</si>
  <si>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</si>
  <si>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</si>
  <si>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</si>
  <si>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</si>
  <si>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</si>
  <si>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</si>
  <si>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</si>
  <si>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</si>
  <si>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</si>
  <si>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</si>
  <si>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</si>
  <si>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</si>
  <si>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</si>
  <si>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</si>
  <si>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</si>
  <si>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</si>
  <si>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</si>
  <si>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</si>
  <si>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</si>
  <si>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</si>
  <si>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</si>
  <si>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</si>
  <si>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</si>
  <si>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</si>
  <si>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</si>
  <si>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</si>
  <si>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</si>
  <si>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</si>
  <si>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</si>
  <si>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</si>
  <si>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</si>
  <si>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</si>
  <si>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</si>
  <si>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</si>
  <si>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</si>
  <si>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</si>
  <si>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</si>
  <si>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</si>
  <si>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</si>
  <si>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</si>
  <si>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</si>
  <si>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</si>
  <si>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</si>
  <si>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</si>
  <si>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</si>
  <si>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</si>
  <si>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</si>
  <si>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</si>
  <si>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</si>
  <si>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</si>
  <si>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</si>
  <si>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</si>
  <si>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</si>
  <si>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</si>
  <si>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</si>
  <si>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</si>
  <si>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</si>
  <si>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</si>
  <si>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</si>
  <si>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</si>
  <si>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</si>
  <si>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</si>
  <si>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</si>
  <si>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</si>
  <si>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</si>
  <si>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</si>
  <si>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</si>
  <si>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</si>
  <si>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</si>
  <si>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</si>
  <si>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</si>
  <si>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</si>
  <si>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</si>
  <si>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</si>
  <si>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</si>
  <si>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</si>
  <si>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</si>
  <si>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</si>
  <si>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</si>
  <si>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</si>
  <si>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</si>
  <si>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</si>
  <si>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</si>
  <si>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</si>
  <si>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</si>
  <si>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</si>
  <si>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</si>
  <si>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</si>
  <si>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</si>
  <si>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</si>
  <si>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</si>
  <si>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</si>
  <si>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</si>
  <si>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</si>
  <si>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</si>
  <si>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</si>
  <si>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</si>
  <si>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</si>
  <si>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</si>
  <si>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</si>
  <si>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</si>
  <si>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</si>
  <si>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</si>
  <si>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</si>
  <si>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</si>
  <si>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</si>
  <si>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</si>
  <si>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</si>
  <si>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</si>
  <si>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</si>
  <si>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</si>
  <si>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</si>
  <si>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</si>
  <si>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</si>
  <si>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</si>
  <si>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</si>
  <si>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</si>
  <si>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</si>
  <si>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</si>
  <si>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</si>
  <si>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</si>
  <si>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</si>
  <si>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</si>
  <si>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</si>
  <si>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</si>
  <si>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</si>
  <si>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</si>
  <si>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</si>
  <si>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</si>
  <si>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</si>
  <si>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</si>
  <si>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</si>
  <si>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</si>
  <si>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</si>
  <si>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</si>
  <si>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</si>
  <si>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</si>
  <si>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</si>
  <si>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</si>
  <si>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</si>
  <si>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</si>
  <si>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</si>
  <si>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</si>
  <si>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</si>
  <si>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</si>
  <si>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</si>
  <si>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</si>
  <si>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</si>
  <si>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</si>
  <si>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</si>
  <si>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</si>
  <si>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</si>
  <si>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</si>
  <si>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</si>
  <si>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</si>
  <si>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</si>
  <si>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</si>
  <si>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</si>
  <si>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</si>
  <si>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</si>
  <si>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</si>
  <si>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</si>
  <si>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</si>
  <si>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</si>
  <si>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</si>
  <si>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</si>
  <si>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</si>
  <si>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</si>
  <si>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</si>
  <si>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</si>
  <si>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</si>
  <si>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</si>
  <si>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</si>
  <si>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</si>
  <si>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</si>
  <si>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</si>
  <si>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</si>
  <si>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</si>
  <si>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</si>
  <si>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</si>
  <si>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</si>
  <si>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</si>
  <si>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</si>
  <si>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</si>
  <si>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</si>
  <si>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</si>
  <si>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</si>
  <si>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</si>
  <si>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</si>
  <si>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</si>
  <si>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</si>
  <si>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</si>
  <si>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</si>
  <si>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</si>
  <si>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</si>
  <si>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</si>
  <si>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</si>
  <si>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</si>
  <si>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</si>
  <si>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</si>
  <si>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</si>
  <si>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</si>
  <si>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</si>
  <si>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</si>
  <si>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</si>
  <si>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</si>
  <si>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</si>
  <si>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</si>
  <si>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</si>
  <si>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</si>
  <si>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</si>
  <si>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</si>
  <si>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</si>
  <si>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</si>
  <si>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</si>
  <si>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</si>
  <si>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</si>
  <si>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</si>
  <si>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</si>
  <si>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</si>
  <si>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</si>
  <si>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</si>
  <si>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</si>
  <si>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</si>
  <si>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</si>
  <si>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</si>
  <si>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</si>
  <si>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</si>
  <si>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</si>
  <si>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</si>
  <si>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</si>
  <si>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</si>
  <si>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</si>
  <si>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</si>
  <si>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</si>
  <si>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</si>
  <si>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</si>
  <si>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</si>
  <si>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</si>
  <si>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</si>
  <si>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</si>
  <si>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</si>
  <si>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</si>
  <si>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</si>
  <si>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</si>
  <si>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</si>
  <si>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</si>
  <si>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</si>
  <si>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</si>
  <si>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</si>
  <si>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</si>
  <si>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</si>
  <si>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</si>
  <si>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</si>
  <si>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</si>
  <si>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</si>
  <si>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</si>
  <si>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</si>
  <si>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</si>
  <si>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</si>
  <si>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</si>
  <si>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</si>
  <si>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</si>
  <si>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</si>
  <si>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</si>
  <si>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</si>
  <si>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</si>
  <si>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</si>
  <si>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</si>
  <si>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</si>
  <si>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</si>
  <si>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</si>
  <si>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</si>
  <si>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</si>
  <si>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</si>
  <si>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</si>
  <si>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</si>
  <si>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</si>
  <si>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</si>
  <si>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</si>
  <si>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</si>
  <si>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</si>
  <si>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</si>
  <si>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</si>
  <si>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</si>
  <si>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</si>
  <si>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</si>
  <si>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</si>
  <si>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</si>
  <si>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</si>
  <si>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</si>
  <si>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</si>
  <si>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</si>
  <si>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</si>
  <si>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</si>
  <si>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</si>
  <si>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</si>
  <si>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</si>
  <si>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</si>
  <si>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</si>
  <si>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</si>
  <si>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</si>
  <si>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</si>
  <si>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</si>
  <si>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</si>
  <si>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</si>
  <si>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</si>
  <si>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</si>
  <si>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</si>
  <si>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</si>
  <si>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</si>
  <si>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</si>
  <si>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</si>
  <si>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</si>
  <si>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</si>
  <si>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</si>
  <si>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</si>
  <si>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</si>
  <si>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</si>
  <si>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</si>
  <si>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</si>
  <si>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</si>
  <si>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</si>
  <si>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</si>
  <si>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</si>
  <si>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</si>
  <si>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</si>
  <si>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</si>
  <si>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</si>
  <si>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</si>
  <si>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</si>
  <si>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</si>
  <si>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</si>
  <si>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</si>
  <si>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</si>
  <si>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</si>
  <si>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</si>
  <si>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</si>
  <si>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</si>
  <si>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</si>
  <si>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</si>
  <si>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</si>
  <si>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</si>
  <si>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</si>
  <si>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</si>
  <si>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</si>
  <si>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</si>
  <si>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</si>
  <si>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</si>
  <si>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</si>
  <si>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</si>
  <si>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</si>
  <si>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</si>
  <si>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</si>
  <si>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</si>
  <si>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</si>
  <si>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</si>
  <si>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</si>
  <si>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</si>
  <si>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</si>
  <si>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</si>
  <si>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</si>
  <si>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</si>
  <si>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</si>
  <si>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</si>
  <si>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</si>
  <si>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</si>
  <si>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</si>
  <si>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</si>
  <si>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</si>
  <si>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</si>
  <si>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</si>
  <si>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</si>
  <si>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</si>
  <si>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</si>
  <si>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</si>
  <si>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</si>
  <si>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</si>
  <si>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</si>
  <si>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</si>
  <si>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</si>
  <si>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</si>
  <si>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</si>
  <si>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</si>
  <si>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</si>
  <si>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</si>
  <si>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</si>
  <si>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</si>
  <si>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</si>
  <si>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</si>
  <si>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</si>
  <si>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</si>
  <si>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</si>
  <si>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</si>
  <si>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</si>
  <si>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</si>
  <si>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</si>
  <si>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</si>
  <si>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</si>
  <si>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</si>
  <si>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</si>
  <si>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</si>
  <si>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</si>
  <si>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</si>
  <si>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</si>
  <si>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</si>
  <si>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</si>
  <si>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</si>
  <si>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</si>
  <si>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</si>
  <si>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</si>
  <si>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</si>
  <si>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</si>
  <si>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</si>
  <si>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</si>
  <si>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</si>
  <si>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</si>
  <si>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</si>
  <si>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</si>
  <si>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</si>
  <si>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</si>
  <si>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</si>
  <si>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</si>
  <si>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</si>
  <si>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</si>
  <si>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</si>
  <si>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</si>
  <si>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</si>
  <si>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</si>
  <si>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</si>
  <si>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</si>
  <si>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</si>
  <si>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</si>
  <si>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</si>
  <si>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</si>
  <si>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</si>
  <si>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</si>
  <si>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</si>
  <si>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</si>
  <si>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</si>
  <si>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</si>
  <si>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</si>
  <si>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</si>
  <si>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</si>
  <si>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</si>
  <si>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</si>
  <si>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</si>
  <si>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</si>
  <si>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</si>
  <si>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</si>
  <si>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</si>
  <si>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</si>
  <si>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</si>
  <si>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</si>
  <si>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</si>
  <si>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</si>
  <si>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</si>
  <si>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</si>
  <si>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</si>
  <si>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</si>
  <si>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</si>
  <si>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</si>
  <si>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</si>
  <si>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</si>
  <si>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</si>
  <si>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</si>
  <si>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</si>
  <si>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</si>
  <si>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</si>
  <si>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</si>
  <si>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</si>
  <si>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</si>
  <si>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</si>
  <si>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</si>
  <si>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</si>
  <si>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</si>
  <si>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</si>
  <si>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</si>
  <si>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</si>
  <si>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</si>
  <si>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</si>
  <si>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</si>
  <si>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</si>
  <si>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</si>
  <si>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</si>
  <si>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</si>
  <si>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</si>
  <si>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</si>
  <si>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</si>
  <si>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</si>
  <si>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</si>
  <si>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</si>
  <si>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</si>
  <si>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</si>
  <si>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</si>
  <si>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</si>
  <si>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</si>
  <si>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</si>
  <si>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</si>
  <si>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</si>
  <si>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</si>
  <si>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</si>
  <si>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</si>
  <si>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</si>
  <si>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</si>
  <si>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</si>
  <si>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</si>
  <si>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</si>
  <si>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</si>
  <si>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</si>
  <si>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</si>
  <si>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</si>
  <si>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</si>
  <si>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</si>
  <si>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</si>
  <si>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</si>
  <si>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</si>
  <si>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</si>
  <si>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</si>
  <si>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</si>
  <si>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</si>
  <si>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</si>
  <si>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</si>
  <si>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</si>
  <si>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</si>
  <si>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</si>
  <si>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</si>
  <si>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</si>
  <si>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</si>
  <si>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</si>
  <si>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</si>
  <si>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</si>
  <si>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</si>
  <si>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</si>
  <si>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</si>
  <si>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</si>
  <si>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</si>
  <si>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</si>
  <si>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</si>
  <si>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</si>
  <si>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</si>
  <si>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</si>
  <si>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</si>
  <si>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</si>
  <si>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</si>
  <si>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</si>
  <si>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</si>
  <si>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</si>
  <si>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</si>
  <si>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</si>
  <si>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</si>
  <si>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</si>
  <si>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</si>
  <si>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</si>
  <si>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</si>
  <si>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</si>
  <si>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</si>
  <si>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</si>
  <si>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</si>
  <si>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</si>
  <si>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</si>
  <si>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</si>
  <si>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</si>
  <si>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</si>
  <si>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</si>
  <si>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</si>
  <si>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</si>
  <si>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</si>
  <si>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</si>
  <si>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</si>
  <si>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</si>
  <si>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</si>
  <si>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</si>
  <si>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</si>
  <si>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</si>
  <si>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</si>
  <si>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</si>
  <si>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</si>
  <si>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</si>
  <si>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</si>
  <si>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</si>
  <si>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</si>
  <si>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</si>
  <si>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</si>
  <si>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</si>
  <si>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</si>
  <si>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</si>
  <si>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</si>
  <si>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</si>
  <si>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</si>
  <si>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</si>
  <si>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</si>
  <si>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</si>
  <si>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</si>
  <si>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</si>
  <si>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</si>
  <si>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</si>
  <si>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</si>
  <si>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</si>
  <si>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</si>
  <si>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</si>
  <si>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</si>
  <si>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</si>
  <si>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</si>
  <si>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</si>
  <si>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</si>
  <si>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</si>
  <si>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</si>
  <si>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</si>
  <si>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</si>
  <si>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</si>
  <si>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</si>
  <si>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</si>
  <si>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</si>
  <si>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</si>
  <si>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</si>
  <si>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</si>
  <si>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</si>
  <si>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</si>
  <si>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</si>
  <si>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</si>
  <si>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</si>
  <si>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</si>
  <si>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</si>
  <si>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</si>
  <si>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</si>
  <si>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</si>
  <si>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</si>
  <si>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</si>
  <si>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</si>
  <si>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</si>
  <si>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</si>
  <si>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</si>
  <si>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</si>
  <si>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</si>
  <si>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</si>
  <si>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</si>
  <si>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</si>
  <si>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</si>
  <si>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</si>
  <si>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</si>
  <si>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</si>
  <si>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</si>
  <si>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</si>
  <si>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</si>
  <si>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</si>
  <si>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</si>
  <si>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</si>
  <si>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</si>
  <si>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</si>
  <si>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</si>
  <si>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</si>
  <si>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</si>
  <si>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</si>
  <si>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</si>
  <si>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</si>
  <si>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</si>
  <si>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</si>
  <si>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</si>
  <si>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</si>
  <si>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</si>
  <si>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</si>
  <si>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</si>
  <si>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</si>
  <si>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</si>
  <si>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</si>
  <si>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</si>
  <si>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</si>
  <si>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</si>
  <si>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</si>
  <si>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</si>
  <si>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</si>
  <si>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</si>
  <si>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</si>
  <si>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</si>
  <si>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</si>
  <si>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</si>
  <si>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</si>
  <si>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</si>
  <si>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</si>
  <si>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</si>
  <si>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</si>
  <si>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</si>
  <si>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</si>
  <si>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</si>
  <si>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</si>
  <si>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</si>
  <si>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</si>
  <si>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</si>
  <si>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</si>
  <si>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</si>
  <si>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</si>
  <si>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</si>
  <si>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</si>
  <si>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</si>
  <si>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</si>
  <si>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</si>
  <si>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</si>
  <si>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</si>
  <si>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</si>
  <si>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</si>
  <si>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</si>
  <si>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</si>
  <si>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</si>
  <si>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</si>
  <si>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</si>
  <si>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</si>
  <si>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</si>
  <si>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</si>
  <si>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</si>
  <si>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</si>
  <si>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</si>
  <si>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</si>
  <si>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</si>
  <si>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</si>
  <si>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</si>
  <si>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</si>
  <si>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</si>
  <si>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</si>
  <si>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</si>
  <si>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</si>
  <si>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</si>
  <si>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</si>
  <si>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</si>
  <si>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</si>
  <si>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</si>
  <si>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</si>
  <si>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</si>
  <si>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</si>
  <si>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</si>
  <si>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</si>
  <si>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</si>
  <si>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</si>
  <si>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</si>
  <si>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</si>
  <si>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</si>
  <si>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</si>
  <si>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</si>
  <si>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</si>
  <si>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</si>
  <si>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</si>
  <si>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</si>
  <si>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</si>
  <si>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</si>
  <si>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</si>
  <si>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</si>
  <si>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</si>
  <si>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</si>
  <si>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</si>
  <si>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</si>
  <si>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</si>
  <si>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</si>
  <si>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</si>
  <si>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</si>
  <si>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</si>
  <si>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</si>
  <si>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</si>
  <si>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</si>
  <si>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</si>
  <si>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</si>
  <si>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</si>
  <si>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</si>
  <si>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</si>
  <si>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</si>
  <si>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</si>
  <si>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</si>
  <si>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</si>
  <si>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</si>
  <si>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</si>
  <si>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</si>
  <si>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</si>
  <si>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</si>
  <si>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</si>
  <si>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</si>
  <si>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</si>
  <si>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</si>
  <si>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</si>
  <si>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</si>
  <si>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</si>
  <si>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</si>
  <si>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</si>
  <si>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</si>
  <si>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</si>
  <si>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</si>
  <si>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</si>
  <si>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</si>
  <si>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</si>
  <si>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</si>
  <si>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</si>
  <si>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</si>
  <si>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</si>
  <si>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</si>
  <si>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</si>
  <si>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</si>
  <si>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</si>
  <si>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</si>
  <si>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</si>
  <si>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</si>
  <si>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</si>
  <si>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</si>
  <si>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</si>
  <si>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</si>
  <si>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</si>
  <si>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</si>
  <si>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</si>
  <si>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</si>
  <si>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</si>
  <si>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</si>
  <si>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</si>
  <si>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</si>
  <si>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</si>
  <si>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</si>
  <si>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</si>
  <si>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</si>
  <si>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</si>
  <si>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</si>
  <si>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</si>
  <si>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</si>
  <si>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</si>
  <si>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</si>
  <si>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</si>
  <si>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</si>
  <si>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</si>
  <si>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</si>
  <si>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</si>
  <si>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</si>
  <si>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</si>
  <si>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</si>
  <si>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</si>
  <si>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</si>
  <si>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</si>
  <si>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</si>
  <si>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</si>
  <si>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</si>
  <si>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</si>
  <si>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</si>
  <si>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</si>
  <si>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</si>
  <si>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</si>
  <si>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</si>
  <si>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</si>
  <si>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</si>
  <si>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</si>
  <si>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</si>
  <si>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</si>
  <si>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</si>
  <si>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</si>
  <si>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</si>
  <si>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</si>
  <si>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</si>
  <si>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</si>
  <si>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</si>
  <si>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</si>
  <si>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</si>
  <si>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</si>
  <si>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</si>
  <si>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</si>
  <si>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</si>
  <si>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</si>
  <si>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</si>
  <si>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</si>
  <si>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</si>
  <si>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</si>
  <si>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</si>
  <si>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</si>
  <si>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</si>
  <si>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</si>
  <si>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</si>
  <si>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</si>
  <si>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Pledge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</si>
  <si>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</si>
  <si>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</si>
  <si>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</si>
  <si>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</si>
  <si>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</si>
  <si>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</si>
  <si>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</si>
  <si>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</si>
  <si>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</si>
  <si>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</si>
  <si>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</si>
  <si>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</si>
  <si>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</si>
  <si>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</si>
  <si>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</si>
  <si>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</si>
  <si>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</si>
  <si>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</si>
  <si>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</si>
  <si>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</si>
  <si>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</si>
  <si>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</si>
  <si>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</si>
  <si>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</si>
  <si>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</si>
  <si>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</si>
  <si>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</si>
  <si>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</si>
  <si>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</si>
  <si>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</si>
  <si>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</si>
  <si>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</si>
  <si>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</si>
  <si>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</si>
  <si>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</si>
  <si>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</si>
  <si>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</si>
  <si>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</si>
  <si>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</si>
  <si>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</si>
  <si>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</si>
  <si>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</si>
  <si>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</si>
  <si>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</si>
  <si>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</si>
  <si>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</si>
  <si>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</si>
  <si>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</si>
  <si>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</si>
  <si>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</si>
  <si>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</si>
  <si>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Grand Total</t>
  </si>
  <si>
    <t>Row Labels</t>
  </si>
  <si>
    <t>(All)</t>
  </si>
  <si>
    <t>subcategory</t>
  </si>
  <si>
    <t>Count of outcomes</t>
  </si>
  <si>
    <t>Parent Category</t>
  </si>
  <si>
    <t>Column Labels</t>
  </si>
  <si>
    <t>Date Created Conversion</t>
  </si>
  <si>
    <t>Date Ended Conversion</t>
  </si>
  <si>
    <t>Year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</si>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</sst>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1" xfId="0" applyBorder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0" xfId="0" applyFont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="1" i="0" baseline="0">
                <a:solidFill>
                  <a:schemeClr val="tx1"/>
                </a:solidFill>
              </a:rPr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0-46E7-9116-16A2A134E78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0-46E7-9116-16A2A134E78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0-46E7-9116-16A2A134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7247"/>
        <c:axId val="466981679"/>
      </c:lineChart>
      <c:catAx>
        <c:axId val="3000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81679"/>
        <c:crosses val="autoZero"/>
        <c:auto val="1"/>
        <c:lblAlgn val="ctr"/>
        <c:lblOffset val="100"/>
        <c:noMultiLvlLbl val="0"/>
      </c:catAx>
      <c:valAx>
        <c:axId val="4669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9-4722-A98D-239373A4314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9-4722-A98D-239373A4314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9-4722-A98D-239373A4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7151"/>
        <c:axId val="619814367"/>
      </c:lineChart>
      <c:catAx>
        <c:axId val="4310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14367"/>
        <c:crosses val="autoZero"/>
        <c:auto val="1"/>
        <c:lblAlgn val="ctr"/>
        <c:lblOffset val="100"/>
        <c:noMultiLvlLbl val="0"/>
      </c:catAx>
      <c:valAx>
        <c:axId val="6198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00050" y="171450"/>
    <xdr:ext cx="8674223" cy="629759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09924-A423-4AD9-A1DA-725702670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9525</xdr:rowOff>
    </xdr:from>
    <xdr:to>
      <xdr:col>14</xdr:col>
      <xdr:colOff>419101</xdr:colOff>
      <xdr:row>24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780F6A-942C-43B3-9A25-E63A81058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a ghalam" refreshedDate="44187.813855902779" createdVersion="6" refreshedVersion="6" minRefreshableVersion="3" recordCount="4114" xr:uid="{1FC74878-30B3-4325-AC63-B00952A90363}">
  <cacheSource type="worksheet">
    <worksheetSource ref="A1:U4115" sheet="Kickstarter_Challenge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led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56303-C51B-4CB0-8583-5A78677EE11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2" hier="-1"/>
  </pageFields>
  <dataFields count="1">
    <dataField name="Count of outcomes" fld="5" subtotal="count" baseField="0" baseItem="0"/>
  </dataFields>
  <chartFormats count="3"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Normal="100" workbookViewId="0">
      <selection activeCell="O2" sqref="O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.85546875" bestFit="1" customWidth="1"/>
    <col min="15" max="15" width="14.140625" bestFit="1" customWidth="1"/>
    <col min="16" max="16" width="17" bestFit="1" customWidth="1"/>
    <col min="17" max="17" width="28.85546875" bestFit="1" customWidth="1"/>
    <col min="18" max="18" width="16.85546875" bestFit="1" customWidth="1"/>
    <col min="19" max="19" width="23.42578125" bestFit="1" customWidth="1"/>
    <col min="20" max="20" width="22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8363</v>
      </c>
      <c r="R1" s="1" t="s">
        <v>8361</v>
      </c>
      <c r="S1" s="1" t="s">
        <v>8365</v>
      </c>
      <c r="T1" s="1" t="s">
        <v>8366</v>
      </c>
      <c r="U1" s="1" t="s">
        <v>8367</v>
      </c>
    </row>
    <row r="2" spans="1:21" ht="60" x14ac:dyDescent="0.25">
      <c r="A2">
        <v>0</v>
      </c>
      <c r="B2" s="3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 xml:space="preserve"> IFERROR(ROUND(E2/L2,2),0)</f>
        <v>63.92</v>
      </c>
      <c r="Q2" s="10" t="s">
        <v>8308</v>
      </c>
      <c r="R2" t="s">
        <v>8309</v>
      </c>
      <c r="S2" s="13">
        <f>(((J2/60)/60/24)+DATE(1970,1,1))</f>
        <v>42177.007071759261</v>
      </c>
      <c r="T2" s="13">
        <f>(((I2/60)/60)/24+DATE(1970,1,1))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5">
        <v>10275</v>
      </c>
      <c r="E3" s="7">
        <v>14653</v>
      </c>
      <c r="F3" s="8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 xml:space="preserve"> IFERROR(ROUND(E3/L3,2),0)</f>
        <v>185.48</v>
      </c>
      <c r="Q3" s="10" t="s">
        <v>8308</v>
      </c>
      <c r="R3" t="s">
        <v>8309</v>
      </c>
      <c r="S3" s="13">
        <f t="shared" ref="S3:S66" si="2">(((J3/60)/60/24)+DATE(1970,1,1))</f>
        <v>42766.600497685184</v>
      </c>
      <c r="T3" s="13">
        <f t="shared" ref="T3:T66" si="3">(((I3/60)/60)/24+DATE(1970,1,1))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 xml:space="preserve"> IFERROR(ROUND(E67/L67,2),0)</f>
        <v>132.05000000000001</v>
      </c>
      <c r="Q67" s="10" t="s">
        <v>8308</v>
      </c>
      <c r="R67" t="s">
        <v>8310</v>
      </c>
      <c r="S67" s="13">
        <f t="shared" ref="S67:S130" si="7">(((J67/60)/60/24)+DATE(1970,1,1))</f>
        <v>41835.821226851855</v>
      </c>
      <c r="T67" s="13">
        <f t="shared" ref="T67:T130" si="8">(((I67/60)/60)/24+DATE(1970,1,1))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 xml:space="preserve"> IFERROR(ROUND(E131/L131,2),0)</f>
        <v>0</v>
      </c>
      <c r="Q131" s="10" t="s">
        <v>8308</v>
      </c>
      <c r="R131" t="s">
        <v>8311</v>
      </c>
      <c r="S131" s="13">
        <f t="shared" ref="S131:S194" si="12">(((J131/60)/60/24)+DATE(1970,1,1))</f>
        <v>41882.937303240738</v>
      </c>
      <c r="T131" s="13">
        <f t="shared" ref="T131:T194" si="13">(((I131/60)/60)/24+DATE(1970,1,1))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 xml:space="preserve"> IFERROR(ROUND(E195/L195,2),0)</f>
        <v>0</v>
      </c>
      <c r="Q195" s="10" t="s">
        <v>8308</v>
      </c>
      <c r="R195" t="s">
        <v>8312</v>
      </c>
      <c r="S195" s="13">
        <f t="shared" ref="S195:S258" si="17">(((J195/60)/60/24)+DATE(1970,1,1))</f>
        <v>41911.934791666667</v>
      </c>
      <c r="T195" s="13">
        <f t="shared" ref="T195:T258" si="18">(((I195/60)/60)/24+DATE(1970,1,1))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 xml:space="preserve"> IFERROR(ROUND(E259/L259,2),0)</f>
        <v>66.7</v>
      </c>
      <c r="Q259" s="10" t="s">
        <v>8308</v>
      </c>
      <c r="R259" t="s">
        <v>8313</v>
      </c>
      <c r="S259" s="13">
        <f t="shared" ref="S259:S322" si="22">(((J259/60)/60/24)+DATE(1970,1,1))</f>
        <v>42479.626875000002</v>
      </c>
      <c r="T259" s="13">
        <f t="shared" ref="T259:T322" si="23">(((I259/60)/60)/24+DATE(1970,1,1))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 xml:space="preserve"> IFERROR(ROUND(E323/L323,2),0)</f>
        <v>106.62</v>
      </c>
      <c r="Q323" s="10" t="s">
        <v>8308</v>
      </c>
      <c r="R323" t="s">
        <v>8313</v>
      </c>
      <c r="S323" s="13">
        <f t="shared" ref="S323:S386" si="27">(((J323/60)/60/24)+DATE(1970,1,1))</f>
        <v>42647.446597222224</v>
      </c>
      <c r="T323" s="13">
        <f t="shared" ref="T323:T386" si="28">(((I323/60)/60)/24+DATE(1970,1,1))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 xml:space="preserve"> IFERROR(ROUND(E387/L387,2),0)</f>
        <v>111.8</v>
      </c>
      <c r="Q387" s="10" t="s">
        <v>8308</v>
      </c>
      <c r="R387" t="s">
        <v>8313</v>
      </c>
      <c r="S387" s="13">
        <f t="shared" ref="S387:S450" si="32">(((J387/60)/60/24)+DATE(1970,1,1))</f>
        <v>41934.584502314814</v>
      </c>
      <c r="T387" s="13">
        <f t="shared" ref="T387:T450" si="33">(((I387/60)/60)/24+DATE(1970,1,1))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 xml:space="preserve"> IFERROR(ROUND(E451/L451,2),0)</f>
        <v>9</v>
      </c>
      <c r="Q451" s="10" t="s">
        <v>8308</v>
      </c>
      <c r="R451" t="s">
        <v>8314</v>
      </c>
      <c r="S451" s="13">
        <f t="shared" ref="S451:S514" si="37">(((J451/60)/60/24)+DATE(1970,1,1))</f>
        <v>41534.568113425928</v>
      </c>
      <c r="T451" s="13">
        <f t="shared" ref="T451:T514" si="38">(((I451/60)/60)/24+DATE(1970,1,1))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 xml:space="preserve"> IFERROR(ROUND(E515/L515,2),0)</f>
        <v>102.38</v>
      </c>
      <c r="Q515" s="10" t="s">
        <v>8308</v>
      </c>
      <c r="R515" t="s">
        <v>8314</v>
      </c>
      <c r="S515" s="13">
        <f t="shared" ref="S515:S578" si="42">(((J515/60)/60/24)+DATE(1970,1,1))</f>
        <v>42552.653993055559</v>
      </c>
      <c r="T515" s="13">
        <f t="shared" ref="T515:T578" si="43">(((I515/60)/60)/24+DATE(1970,1,1))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 xml:space="preserve"> IFERROR(ROUND(E579/L579,2),0)</f>
        <v>10</v>
      </c>
      <c r="Q579" s="10" t="s">
        <v>8317</v>
      </c>
      <c r="R579" t="s">
        <v>8318</v>
      </c>
      <c r="S579" s="13">
        <f t="shared" ref="S579:S642" si="47">(((J579/60)/60/24)+DATE(1970,1,1))</f>
        <v>42450.589143518519</v>
      </c>
      <c r="T579" s="13">
        <f t="shared" ref="T579:T642" si="48">(((I579/60)/60)/24+DATE(1970,1,1))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 xml:space="preserve"> IFERROR(ROUND(E643/L643,2),0)</f>
        <v>151.32</v>
      </c>
      <c r="Q643" s="10" t="s">
        <v>8317</v>
      </c>
      <c r="R643" t="s">
        <v>8319</v>
      </c>
      <c r="S643" s="13">
        <f t="shared" ref="S643:S706" si="52">(((J643/60)/60/24)+DATE(1970,1,1))</f>
        <v>42199.57</v>
      </c>
      <c r="T643" s="13">
        <f t="shared" ref="T643:T706" si="53">(((I643/60)/60)/24+DATE(1970,1,1))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 xml:space="preserve"> IFERROR(ROUND(E707/L707,2),0)</f>
        <v>195.4</v>
      </c>
      <c r="Q707" s="10" t="s">
        <v>8317</v>
      </c>
      <c r="R707" t="s">
        <v>8319</v>
      </c>
      <c r="S707" s="13">
        <f t="shared" ref="S707:S770" si="57">(((J707/60)/60/24)+DATE(1970,1,1))</f>
        <v>42726.491643518515</v>
      </c>
      <c r="T707" s="13">
        <f t="shared" ref="T707:T770" si="58">(((I707/60)/60)/24+DATE(1970,1,1))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 xml:space="preserve"> IFERROR(ROUND(E771/L771,2),0)</f>
        <v>31.85</v>
      </c>
      <c r="Q771" s="10" t="s">
        <v>8320</v>
      </c>
      <c r="R771" t="s">
        <v>8322</v>
      </c>
      <c r="S771" s="13">
        <f t="shared" ref="S771:S834" si="62">(((J771/60)/60/24)+DATE(1970,1,1))</f>
        <v>41604.996458333335</v>
      </c>
      <c r="T771" s="13">
        <f t="shared" ref="T771:T834" si="63">(((I771/60)/60)/24+DATE(1970,1,1))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 xml:space="preserve"> IFERROR(ROUND(E835/L835,2),0)</f>
        <v>148.78</v>
      </c>
      <c r="Q835" s="10" t="s">
        <v>8323</v>
      </c>
      <c r="R835" t="s">
        <v>8324</v>
      </c>
      <c r="S835" s="13">
        <f t="shared" ref="S835:S898" si="67">(((J835/60)/60/24)+DATE(1970,1,1))</f>
        <v>41718.878182870372</v>
      </c>
      <c r="T835" s="13">
        <f t="shared" ref="T835:T898" si="68">(((I835/60)/60)/24+DATE(1970,1,1))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 xml:space="preserve"> IFERROR(ROUND(E899/L899,2),0)</f>
        <v>0</v>
      </c>
      <c r="Q899" s="10" t="s">
        <v>8323</v>
      </c>
      <c r="R899" t="s">
        <v>8327</v>
      </c>
      <c r="S899" s="13">
        <f t="shared" ref="S899:S962" si="72">(((J899/60)/60/24)+DATE(1970,1,1))</f>
        <v>41211.688750000001</v>
      </c>
      <c r="T899" s="13">
        <f t="shared" ref="T899:T962" si="73">(((I899/60)/60)/24+DATE(1970,1,1))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 xml:space="preserve"> IFERROR(ROUND(E963/L963,2),0)</f>
        <v>364.35</v>
      </c>
      <c r="Q963" s="10" t="s">
        <v>8317</v>
      </c>
      <c r="R963" t="s">
        <v>8319</v>
      </c>
      <c r="S963" s="13">
        <f t="shared" ref="S963:S1026" si="77">(((J963/60)/60/24)+DATE(1970,1,1))</f>
        <v>42740.693692129629</v>
      </c>
      <c r="T963" s="13">
        <f t="shared" ref="T963:T1026" si="78">(((I963/60)/60)/24+DATE(1970,1,1))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 xml:space="preserve"> IFERROR(ROUND(E1027/L1027,2),0)</f>
        <v>71.849999999999994</v>
      </c>
      <c r="Q1027" s="10" t="s">
        <v>8323</v>
      </c>
      <c r="R1027" t="s">
        <v>8328</v>
      </c>
      <c r="S1027" s="13">
        <f t="shared" ref="S1027:S1090" si="82">(((J1027/60)/60/24)+DATE(1970,1,1))</f>
        <v>42049.833761574075</v>
      </c>
      <c r="T1027" s="13">
        <f t="shared" ref="T1027:T1090" si="83">(((I1027/60)/60)/24+DATE(1970,1,1))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 xml:space="preserve"> IFERROR(ROUND(E1091/L1091,2),0)</f>
        <v>23.96</v>
      </c>
      <c r="Q1091" s="10" t="s">
        <v>8331</v>
      </c>
      <c r="R1091" t="s">
        <v>8332</v>
      </c>
      <c r="S1091" s="13">
        <f t="shared" ref="S1091:S1154" si="87">(((J1091/60)/60/24)+DATE(1970,1,1))</f>
        <v>42151.189525462964</v>
      </c>
      <c r="T1091" s="13">
        <f t="shared" ref="T1091:T1154" si="88">(((I1091/60)/60)/24+DATE(1970,1,1))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 xml:space="preserve"> IFERROR(ROUND(E1155/L1155,2),0)</f>
        <v>50</v>
      </c>
      <c r="Q1155" s="10" t="s">
        <v>8334</v>
      </c>
      <c r="R1155" t="s">
        <v>8335</v>
      </c>
      <c r="S1155" s="13">
        <f t="shared" ref="S1155:S1218" si="92">(((J1155/60)/60/24)+DATE(1970,1,1))</f>
        <v>42143.714178240742</v>
      </c>
      <c r="T1155" s="13">
        <f t="shared" ref="T1155:T1218" si="93">(((I1155/60)/60)/24+DATE(1970,1,1))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 xml:space="preserve"> IFERROR(ROUND(E1219/L1219,2),0)</f>
        <v>148.57</v>
      </c>
      <c r="Q1219" s="10" t="s">
        <v>8336</v>
      </c>
      <c r="R1219" t="s">
        <v>8337</v>
      </c>
      <c r="S1219" s="13">
        <f t="shared" ref="S1219:S1282" si="97">(((J1219/60)/60/24)+DATE(1970,1,1))</f>
        <v>42535.809490740736</v>
      </c>
      <c r="T1219" s="13">
        <f t="shared" ref="T1219:T1282" si="98">(((I1219/60)/60)/24+DATE(1970,1,1))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 xml:space="preserve"> IFERROR(ROUND(E1283/L1283,2),0)</f>
        <v>104.73</v>
      </c>
      <c r="Q1283" s="10" t="s">
        <v>8323</v>
      </c>
      <c r="R1283" t="s">
        <v>8324</v>
      </c>
      <c r="S1283" s="13">
        <f t="shared" ref="S1283:S1346" si="102">(((J1283/60)/60/24)+DATE(1970,1,1))</f>
        <v>41463.743472222224</v>
      </c>
      <c r="T1283" s="13">
        <f t="shared" ref="T1283:T1346" si="103">(((I1283/60)/60)/24+DATE(1970,1,1))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 xml:space="preserve"> IFERROR(ROUND(E1347/L1347,2),0)</f>
        <v>53.57</v>
      </c>
      <c r="Q1347" s="10" t="s">
        <v>8320</v>
      </c>
      <c r="R1347" t="s">
        <v>8321</v>
      </c>
      <c r="S1347" s="13">
        <f t="shared" ref="S1347:S1410" si="107">(((J1347/60)/60/24)+DATE(1970,1,1))</f>
        <v>41799.814340277779</v>
      </c>
      <c r="T1347" s="13">
        <f t="shared" ref="T1347:T1410" si="108">(((I1347/60)/60)/24+DATE(1970,1,1))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 xml:space="preserve"> IFERROR(ROUND(E1411/L1411,2),0)</f>
        <v>0</v>
      </c>
      <c r="Q1411" s="10" t="s">
        <v>8320</v>
      </c>
      <c r="R1411" t="s">
        <v>8339</v>
      </c>
      <c r="S1411" s="13">
        <f t="shared" ref="S1411:S1474" si="112">(((J1411/60)/60/24)+DATE(1970,1,1))</f>
        <v>41945.133506944447</v>
      </c>
      <c r="T1411" s="13">
        <f t="shared" ref="T1411:T1474" si="113">(((I1411/60)/60)/24+DATE(1970,1,1))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 xml:space="preserve"> IFERROR(ROUND(E1475/L1475,2),0)</f>
        <v>38.46</v>
      </c>
      <c r="Q1475" s="10" t="s">
        <v>8320</v>
      </c>
      <c r="R1475" t="s">
        <v>8340</v>
      </c>
      <c r="S1475" s="13">
        <f t="shared" ref="S1475:S1538" si="117">(((J1475/60)/60/24)+DATE(1970,1,1))</f>
        <v>40939.979618055557</v>
      </c>
      <c r="T1475" s="13">
        <f t="shared" ref="T1475:T1538" si="118">(((I1475/60)/60)/24+DATE(1970,1,1))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 xml:space="preserve"> IFERROR(ROUND(E1539/L1539,2),0)</f>
        <v>96.38</v>
      </c>
      <c r="Q1539" s="10" t="s">
        <v>8336</v>
      </c>
      <c r="R1539" t="s">
        <v>8337</v>
      </c>
      <c r="S1539" s="13">
        <f t="shared" ref="S1539:S1602" si="122">(((J1539/60)/60/24)+DATE(1970,1,1))</f>
        <v>42552.315127314811</v>
      </c>
      <c r="T1539" s="13">
        <f t="shared" ref="T1539:T1602" si="123">(((I1539/60)/60)/24+DATE(1970,1,1))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 xml:space="preserve"> IFERROR(ROUND(E1603/L1603,2),0)</f>
        <v>48.33</v>
      </c>
      <c r="Q1603" s="10" t="s">
        <v>8323</v>
      </c>
      <c r="R1603" t="s">
        <v>8324</v>
      </c>
      <c r="S1603" s="13">
        <f t="shared" ref="S1603:S1666" si="127">(((J1603/60)/60/24)+DATE(1970,1,1))</f>
        <v>40638.092974537038</v>
      </c>
      <c r="T1603" s="13">
        <f t="shared" ref="T1603:T1666" si="128">(((I1603/60)/60)/24+DATE(1970,1,1))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 xml:space="preserve"> IFERROR(ROUND(E1667/L1667,2),0)</f>
        <v>44.96</v>
      </c>
      <c r="Q1667" s="10" t="s">
        <v>8323</v>
      </c>
      <c r="R1667" t="s">
        <v>8344</v>
      </c>
      <c r="S1667" s="13">
        <f t="shared" ref="S1667:S1730" si="132">(((J1667/60)/60/24)+DATE(1970,1,1))</f>
        <v>40564.649456018517</v>
      </c>
      <c r="T1667" s="13">
        <f t="shared" ref="T1667:T1730" si="133">(((I1667/60)/60)/24+DATE(1970,1,1))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 xml:space="preserve"> IFERROR(ROUND(E1731/L1731,2),0)</f>
        <v>0</v>
      </c>
      <c r="Q1731" s="10" t="s">
        <v>8323</v>
      </c>
      <c r="R1731" t="s">
        <v>8345</v>
      </c>
      <c r="S1731" s="13">
        <f t="shared" ref="S1731:S1794" si="137">(((J1731/60)/60/24)+DATE(1970,1,1))</f>
        <v>42471.052152777775</v>
      </c>
      <c r="T1731" s="13">
        <f t="shared" ref="T1731:T1794" si="138">(((I1731/60)/60)/24+DATE(1970,1,1))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 xml:space="preserve"> IFERROR(ROUND(E1795/L1795,2),0)</f>
        <v>20</v>
      </c>
      <c r="Q1795" s="10" t="s">
        <v>8336</v>
      </c>
      <c r="R1795" t="s">
        <v>8337</v>
      </c>
      <c r="S1795" s="13">
        <f t="shared" ref="S1795:S1858" si="142">(((J1795/60)/60/24)+DATE(1970,1,1))</f>
        <v>41940.89166666667</v>
      </c>
      <c r="T1795" s="13">
        <f t="shared" ref="T1795:T1858" si="143">(((I1795/60)/60)/24+DATE(1970,1,1))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 xml:space="preserve"> IFERROR(ROUND(E1859/L1859,2),0)</f>
        <v>136.36000000000001</v>
      </c>
      <c r="Q1859" s="10" t="s">
        <v>8323</v>
      </c>
      <c r="R1859" t="s">
        <v>8324</v>
      </c>
      <c r="S1859" s="13">
        <f t="shared" ref="S1859:S1922" si="147">(((J1859/60)/60/24)+DATE(1970,1,1))</f>
        <v>41864.76866898148</v>
      </c>
      <c r="T1859" s="13">
        <f t="shared" ref="T1859:T1922" si="148">(((I1859/60)/60)/24+DATE(1970,1,1))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 xml:space="preserve"> IFERROR(ROUND(E1923/L1923,2),0)</f>
        <v>54</v>
      </c>
      <c r="Q1923" s="10" t="s">
        <v>8323</v>
      </c>
      <c r="R1923" t="s">
        <v>8327</v>
      </c>
      <c r="S1923" s="13">
        <f t="shared" ref="S1923:S1986" si="152">(((J1923/60)/60/24)+DATE(1970,1,1))</f>
        <v>41074.221562500003</v>
      </c>
      <c r="T1923" s="13">
        <f t="shared" ref="T1923:T1986" si="153">(((I1923/60)/60)/24+DATE(1970,1,1))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 xml:space="preserve"> IFERROR(ROUND(E1987/L1987,2),0)</f>
        <v>12.75</v>
      </c>
      <c r="Q1987" s="10" t="s">
        <v>8336</v>
      </c>
      <c r="R1987" t="s">
        <v>8348</v>
      </c>
      <c r="S1987" s="13">
        <f t="shared" ref="S1987:S2050" si="157">(((J1987/60)/60/24)+DATE(1970,1,1))</f>
        <v>42555.698738425926</v>
      </c>
      <c r="T1987" s="13">
        <f t="shared" ref="T1987:T2050" si="158">(((I1987/60)/60)/24+DATE(1970,1,1))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 xml:space="preserve"> IFERROR(ROUND(E2051/L2051,2),0)</f>
        <v>80.989999999999995</v>
      </c>
      <c r="Q2051" s="10" t="s">
        <v>8317</v>
      </c>
      <c r="R2051" t="s">
        <v>8347</v>
      </c>
      <c r="S2051" s="13">
        <f t="shared" ref="S2051:S2114" si="162">(((J2051/60)/60/24)+DATE(1970,1,1))</f>
        <v>41575.527349537035</v>
      </c>
      <c r="T2051" s="13">
        <f t="shared" ref="T2051:T2114" si="163">(((I2051/60)/60)/24+DATE(1970,1,1))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 xml:space="preserve"> IFERROR(ROUND(E2115/L2115,2),0)</f>
        <v>68.599999999999994</v>
      </c>
      <c r="Q2115" s="10" t="s">
        <v>8323</v>
      </c>
      <c r="R2115" t="s">
        <v>8327</v>
      </c>
      <c r="S2115" s="13">
        <f t="shared" ref="S2115:S2178" si="167">(((J2115/60)/60/24)+DATE(1970,1,1))</f>
        <v>41870.86546296296</v>
      </c>
      <c r="T2115" s="13">
        <f t="shared" ref="T2115:T2178" si="168">(((I2115/60)/60)/24+DATE(1970,1,1))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 xml:space="preserve"> IFERROR(ROUND(E2179/L2179,2),0)</f>
        <v>65.87</v>
      </c>
      <c r="Q2179" s="10" t="s">
        <v>8323</v>
      </c>
      <c r="R2179" t="s">
        <v>8324</v>
      </c>
      <c r="S2179" s="13">
        <f t="shared" ref="S2179:S2242" si="172">(((J2179/60)/60/24)+DATE(1970,1,1))</f>
        <v>42502.250775462962</v>
      </c>
      <c r="T2179" s="13">
        <f t="shared" ref="T2179:T2242" si="173">(((I2179/60)/60)/24+DATE(1970,1,1))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 xml:space="preserve"> IFERROR(ROUND(E2243/L2243,2),0)</f>
        <v>49.47</v>
      </c>
      <c r="Q2243" s="10" t="s">
        <v>8331</v>
      </c>
      <c r="R2243" t="s">
        <v>8349</v>
      </c>
      <c r="S2243" s="13">
        <f t="shared" ref="S2243:S2306" si="177">(((J2243/60)/60/24)+DATE(1970,1,1))</f>
        <v>42766.827546296292</v>
      </c>
      <c r="T2243" s="13">
        <f t="shared" ref="T2243:T2306" si="178">(((I2243/60)/60)/24+DATE(1970,1,1))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 xml:space="preserve"> IFERROR(ROUND(E2307/L2307,2),0)</f>
        <v>109.11</v>
      </c>
      <c r="Q2307" s="10" t="s">
        <v>8323</v>
      </c>
      <c r="R2307" t="s">
        <v>8327</v>
      </c>
      <c r="S2307" s="13">
        <f t="shared" ref="S2307:S2370" si="182">(((J2307/60)/60/24)+DATE(1970,1,1))</f>
        <v>41834.695277777777</v>
      </c>
      <c r="T2307" s="13">
        <f t="shared" ref="T2307:T2370" si="183">(((I2307/60)/60)/24+DATE(1970,1,1))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 xml:space="preserve"> IFERROR(ROUND(E2371/L2371,2),0)</f>
        <v>0</v>
      </c>
      <c r="Q2371" s="10" t="s">
        <v>8317</v>
      </c>
      <c r="R2371" t="s">
        <v>8318</v>
      </c>
      <c r="S2371" s="13">
        <f t="shared" ref="S2371:S2434" si="187">(((J2371/60)/60/24)+DATE(1970,1,1))</f>
        <v>42380.812627314815</v>
      </c>
      <c r="T2371" s="13">
        <f t="shared" ref="T2371:T2434" si="188">(((I2371/60)/60)/24+DATE(1970,1,1))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 xml:space="preserve"> IFERROR(ROUND(E2435/L2435,2),0)</f>
        <v>0</v>
      </c>
      <c r="Q2435" s="10" t="s">
        <v>8334</v>
      </c>
      <c r="R2435" t="s">
        <v>8335</v>
      </c>
      <c r="S2435" s="13">
        <f t="shared" ref="S2435:S2498" si="192">(((J2435/60)/60/24)+DATE(1970,1,1))</f>
        <v>42397.89980324074</v>
      </c>
      <c r="T2435" s="13">
        <f t="shared" ref="T2435:T2498" si="193">(((I2435/60)/60)/24+DATE(1970,1,1))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 xml:space="preserve"> IFERROR(ROUND(E2499/L2499,2),0)</f>
        <v>80.55</v>
      </c>
      <c r="Q2499" s="10" t="s">
        <v>8323</v>
      </c>
      <c r="R2499" t="s">
        <v>8327</v>
      </c>
      <c r="S2499" s="13">
        <f t="shared" ref="S2499:S2562" si="197">(((J2499/60)/60/24)+DATE(1970,1,1))</f>
        <v>40730.878912037035</v>
      </c>
      <c r="T2499" s="13">
        <f t="shared" ref="T2499:T2562" si="198">(((I2499/60)/60)/24+DATE(1970,1,1))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 xml:space="preserve"> IFERROR(ROUND(E2563/L2563,2),0)</f>
        <v>0</v>
      </c>
      <c r="Q2563" s="10" t="s">
        <v>8334</v>
      </c>
      <c r="R2563" t="s">
        <v>8335</v>
      </c>
      <c r="S2563" s="13">
        <f t="shared" ref="S2563:S2626" si="202">(((J2563/60)/60/24)+DATE(1970,1,1))</f>
        <v>42260.528807870374</v>
      </c>
      <c r="T2563" s="13">
        <f t="shared" ref="T2563:T2626" si="203">(((I2563/60)/60)/24+DATE(1970,1,1))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 xml:space="preserve"> IFERROR(ROUND(E2627/L2627,2),0)</f>
        <v>27.58</v>
      </c>
      <c r="Q2627" s="10" t="s">
        <v>8317</v>
      </c>
      <c r="R2627" t="s">
        <v>8353</v>
      </c>
      <c r="S2627" s="13">
        <f t="shared" ref="S2627:S2690" si="207">(((J2627/60)/60/24)+DATE(1970,1,1))</f>
        <v>42658.810277777782</v>
      </c>
      <c r="T2627" s="13">
        <f t="shared" ref="T2627:T2690" si="208">(((I2627/60)/60)/24+DATE(1970,1,1))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 xml:space="preserve"> IFERROR(ROUND(E2691/L2691,2),0)</f>
        <v>1</v>
      </c>
      <c r="Q2691" s="10" t="s">
        <v>8334</v>
      </c>
      <c r="R2691" t="s">
        <v>8335</v>
      </c>
      <c r="S2691" s="13">
        <f t="shared" ref="S2691:S2754" si="212">(((J2691/60)/60/24)+DATE(1970,1,1))</f>
        <v>42551.961689814809</v>
      </c>
      <c r="T2691" s="13">
        <f t="shared" ref="T2691:T2754" si="213">(((I2691/60)/60)/24+DATE(1970,1,1))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 xml:space="preserve"> IFERROR(ROUND(E2755/L2755,2),0)</f>
        <v>47.5</v>
      </c>
      <c r="Q2755" s="10" t="s">
        <v>8320</v>
      </c>
      <c r="R2755" t="s">
        <v>8356</v>
      </c>
      <c r="S2755" s="13">
        <f t="shared" ref="S2755:S2818" si="217">(((J2755/60)/60/24)+DATE(1970,1,1))</f>
        <v>41117.900729166664</v>
      </c>
      <c r="T2755" s="13">
        <f t="shared" ref="T2755:T2818" si="218">(((I2755/60)/60)/24+DATE(1970,1,1))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 xml:space="preserve"> IFERROR(ROUND(E2819/L2819,2),0)</f>
        <v>23.64</v>
      </c>
      <c r="Q2819" s="10" t="s">
        <v>8315</v>
      </c>
      <c r="R2819" t="s">
        <v>8316</v>
      </c>
      <c r="S2819" s="13">
        <f t="shared" ref="S2819:S2882" si="222">(((J2819/60)/60/24)+DATE(1970,1,1))</f>
        <v>42023.634976851856</v>
      </c>
      <c r="T2819" s="13">
        <f t="shared" ref="T2819:T2882" si="223">(((I2819/60)/60)/24+DATE(1970,1,1))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 xml:space="preserve"> IFERROR(ROUND(E2883/L2883,2),0)</f>
        <v>0</v>
      </c>
      <c r="Q2883" s="10" t="s">
        <v>8315</v>
      </c>
      <c r="R2883" t="s">
        <v>8316</v>
      </c>
      <c r="S2883" s="13">
        <f t="shared" ref="S2883:S2946" si="227">(((J2883/60)/60/24)+DATE(1970,1,1))</f>
        <v>41916.597638888888</v>
      </c>
      <c r="T2883" s="13">
        <f t="shared" ref="T2883:T2946" si="228">(((I2883/60)/60)/24+DATE(1970,1,1))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 xml:space="preserve"> IFERROR(ROUND(E2947/L2947,2),0)</f>
        <v>0</v>
      </c>
      <c r="Q2947" s="10" t="s">
        <v>8315</v>
      </c>
      <c r="R2947" t="s">
        <v>8355</v>
      </c>
      <c r="S2947" s="13">
        <f t="shared" ref="S2947:S3010" si="232">(((J2947/60)/60/24)+DATE(1970,1,1))</f>
        <v>42118.139583333337</v>
      </c>
      <c r="T2947" s="13">
        <f t="shared" ref="T2947:T3010" si="233">(((I2947/60)/60)/24+DATE(1970,1,1))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 xml:space="preserve"> IFERROR(ROUND(E3011/L3011,2),0)</f>
        <v>233.9</v>
      </c>
      <c r="Q3011" s="10" t="s">
        <v>8315</v>
      </c>
      <c r="R3011" t="s">
        <v>8355</v>
      </c>
      <c r="S3011" s="13">
        <f t="shared" ref="S3011:S3074" si="237">(((J3011/60)/60/24)+DATE(1970,1,1))</f>
        <v>41939.569907407407</v>
      </c>
      <c r="T3011" s="13">
        <f t="shared" ref="T3011:T3074" si="238">(((I3011/60)/60)/24+DATE(1970,1,1))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 xml:space="preserve"> IFERROR(ROUND(E3075/L3075,2),0)</f>
        <v>92.14</v>
      </c>
      <c r="Q3075" s="10" t="s">
        <v>8315</v>
      </c>
      <c r="R3075" t="s">
        <v>8355</v>
      </c>
      <c r="S3075" s="13">
        <f t="shared" ref="S3075:S3138" si="242">(((J3075/60)/60/24)+DATE(1970,1,1))</f>
        <v>42111.684027777781</v>
      </c>
      <c r="T3075" s="13">
        <f t="shared" ref="T3075:T3138" si="243">(((I3075/60)/60)/24+DATE(1970,1,1))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 xml:space="preserve"> IFERROR(ROUND(E3139/L3139,2),0)</f>
        <v>50</v>
      </c>
      <c r="Q3139" s="10" t="s">
        <v>8315</v>
      </c>
      <c r="R3139" t="s">
        <v>8316</v>
      </c>
      <c r="S3139" s="13">
        <f t="shared" ref="S3139:S3202" si="247">(((J3139/60)/60/24)+DATE(1970,1,1))</f>
        <v>42807.885057870371</v>
      </c>
      <c r="T3139" s="13">
        <f t="shared" ref="T3139:T3202" si="248">(((I3139/60)/60)/24+DATE(1970,1,1))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 xml:space="preserve"> IFERROR(ROUND(E3203/L3203,2),0)</f>
        <v>12.5</v>
      </c>
      <c r="Q3203" s="10" t="s">
        <v>8315</v>
      </c>
      <c r="R3203" t="s">
        <v>8357</v>
      </c>
      <c r="S3203" s="13">
        <f t="shared" ref="S3203:S3266" si="252">(((J3203/60)/60/24)+DATE(1970,1,1))</f>
        <v>41861.767094907409</v>
      </c>
      <c r="T3203" s="13">
        <f t="shared" ref="T3203:T3266" si="253">(((I3203/60)/60)/24+DATE(1970,1,1))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 xml:space="preserve"> IFERROR(ROUND(E3267/L3267,2),0)</f>
        <v>70.290000000000006</v>
      </c>
      <c r="Q3267" s="10" t="s">
        <v>8315</v>
      </c>
      <c r="R3267" t="s">
        <v>8316</v>
      </c>
      <c r="S3267" s="13">
        <f t="shared" ref="S3267:S3330" si="257">(((J3267/60)/60/24)+DATE(1970,1,1))</f>
        <v>42311.711979166663</v>
      </c>
      <c r="T3267" s="13">
        <f t="shared" ref="T3267:T3330" si="258">(((I3267/60)/60)/24+DATE(1970,1,1))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 xml:space="preserve"> IFERROR(ROUND(E3331/L3331,2),0)</f>
        <v>44.92</v>
      </c>
      <c r="Q3331" s="10" t="s">
        <v>8315</v>
      </c>
      <c r="R3331" t="s">
        <v>8316</v>
      </c>
      <c r="S3331" s="13">
        <f t="shared" ref="S3331:S3394" si="262">(((J3331/60)/60/24)+DATE(1970,1,1))</f>
        <v>41837.323009259257</v>
      </c>
      <c r="T3331" s="13">
        <f t="shared" ref="T3331:T3394" si="263">(((I3331/60)/60)/24+DATE(1970,1,1))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 xml:space="preserve"> IFERROR(ROUND(E3395/L3395,2),0)</f>
        <v>36.07</v>
      </c>
      <c r="Q3395" s="10" t="s">
        <v>8315</v>
      </c>
      <c r="R3395" t="s">
        <v>8316</v>
      </c>
      <c r="S3395" s="13">
        <f t="shared" ref="S3395:S3458" si="267">(((J3395/60)/60/24)+DATE(1970,1,1))</f>
        <v>41923.921643518523</v>
      </c>
      <c r="T3395" s="13">
        <f t="shared" ref="T3395:T3458" si="268">(((I3395/60)/60)/24+DATE(1970,1,1))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 xml:space="preserve"> IFERROR(ROUND(E3459/L3459,2),0)</f>
        <v>50.98</v>
      </c>
      <c r="Q3459" s="10" t="s">
        <v>8315</v>
      </c>
      <c r="R3459" t="s">
        <v>8316</v>
      </c>
      <c r="S3459" s="13">
        <f t="shared" ref="S3459:S3522" si="272">(((J3459/60)/60/24)+DATE(1970,1,1))</f>
        <v>42016.706678240742</v>
      </c>
      <c r="T3459" s="13">
        <f t="shared" ref="T3459:T3522" si="273">(((I3459/60)/60)/24+DATE(1970,1,1))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 xml:space="preserve"> IFERROR(ROUND(E3523/L3523,2),0)</f>
        <v>45.62</v>
      </c>
      <c r="Q3523" s="10" t="s">
        <v>8315</v>
      </c>
      <c r="R3523" t="s">
        <v>8316</v>
      </c>
      <c r="S3523" s="13">
        <f t="shared" ref="S3523:S3586" si="277">(((J3523/60)/60/24)+DATE(1970,1,1))</f>
        <v>41881.361342592594</v>
      </c>
      <c r="T3523" s="13">
        <f t="shared" ref="T3523:T3586" si="278">(((I3523/60)/60)/24+DATE(1970,1,1))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 xml:space="preserve"> IFERROR(ROUND(E3587/L3587,2),0)</f>
        <v>176.09</v>
      </c>
      <c r="Q3587" s="10" t="s">
        <v>8315</v>
      </c>
      <c r="R3587" t="s">
        <v>8316</v>
      </c>
      <c r="S3587" s="13">
        <f t="shared" ref="S3587:S3650" si="282">(((J3587/60)/60/24)+DATE(1970,1,1))</f>
        <v>41964.716319444444</v>
      </c>
      <c r="T3587" s="13">
        <f t="shared" ref="T3587:T3650" si="283">(((I3587/60)/60)/24+DATE(1970,1,1))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 xml:space="preserve"> IFERROR(ROUND(E3651/L3651,2),0)</f>
        <v>97.5</v>
      </c>
      <c r="Q3651" s="10" t="s">
        <v>8315</v>
      </c>
      <c r="R3651" t="s">
        <v>8316</v>
      </c>
      <c r="S3651" s="13">
        <f t="shared" ref="S3651:S3714" si="287">(((J3651/60)/60/24)+DATE(1970,1,1))</f>
        <v>41780.712893518517</v>
      </c>
      <c r="T3651" s="13">
        <f t="shared" ref="T3651:T3714" si="288">(((I3651/60)/60)/24+DATE(1970,1,1))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 xml:space="preserve"> IFERROR(ROUND(E3715/L3715,2),0)</f>
        <v>106.84</v>
      </c>
      <c r="Q3715" s="10" t="s">
        <v>8315</v>
      </c>
      <c r="R3715" t="s">
        <v>8316</v>
      </c>
      <c r="S3715" s="13">
        <f t="shared" ref="S3715:S3778" si="292">(((J3715/60)/60/24)+DATE(1970,1,1))</f>
        <v>42505.738032407404</v>
      </c>
      <c r="T3715" s="13">
        <f t="shared" ref="T3715:T3778" si="293">(((I3715/60)/60)/24+DATE(1970,1,1))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 xml:space="preserve"> IFERROR(ROUND(E3779/L3779,2),0)</f>
        <v>48.54</v>
      </c>
      <c r="Q3779" s="10" t="s">
        <v>8315</v>
      </c>
      <c r="R3779" t="s">
        <v>8357</v>
      </c>
      <c r="S3779" s="13">
        <f t="shared" ref="S3779:S3842" si="297">(((J3779/60)/60/24)+DATE(1970,1,1))</f>
        <v>41887.111354166671</v>
      </c>
      <c r="T3779" s="13">
        <f t="shared" ref="T3779:T3842" si="298">(((I3779/60)/60)/24+DATE(1970,1,1))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 xml:space="preserve"> IFERROR(ROUND(E3843/L3843,2),0)</f>
        <v>25.65</v>
      </c>
      <c r="Q3843" s="10" t="s">
        <v>8315</v>
      </c>
      <c r="R3843" t="s">
        <v>8316</v>
      </c>
      <c r="S3843" s="13">
        <f t="shared" ref="S3843:S3906" si="302">(((J3843/60)/60/24)+DATE(1970,1,1))</f>
        <v>41780.785729166666</v>
      </c>
      <c r="T3843" s="13">
        <f t="shared" ref="T3843:T3906" si="303">(((I3843/60)/60)/24+DATE(1970,1,1))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 xml:space="preserve"> IFERROR(ROUND(E3907/L3907,2),0)</f>
        <v>24.71</v>
      </c>
      <c r="Q3907" s="10" t="s">
        <v>8315</v>
      </c>
      <c r="R3907" t="s">
        <v>8316</v>
      </c>
      <c r="S3907" s="13">
        <f t="shared" ref="S3907:S3970" si="307">(((J3907/60)/60/24)+DATE(1970,1,1))</f>
        <v>42124.623877314814</v>
      </c>
      <c r="T3907" s="13">
        <f t="shared" ref="T3907:T3970" si="308">(((I3907/60)/60)/24+DATE(1970,1,1))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 xml:space="preserve"> IFERROR(ROUND(E3971/L3971,2),0)</f>
        <v>35.17</v>
      </c>
      <c r="Q3971" s="10" t="s">
        <v>8315</v>
      </c>
      <c r="R3971" t="s">
        <v>8316</v>
      </c>
      <c r="S3971" s="13">
        <f t="shared" ref="S3971:S4034" si="312">(((J3971/60)/60/24)+DATE(1970,1,1))</f>
        <v>42601.854699074072</v>
      </c>
      <c r="T3971" s="13">
        <f t="shared" ref="T3971:T4034" si="313">(((I3971/60)/60)/24+DATE(1970,1,1))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 xml:space="preserve"> IFERROR(ROUND(E4035/L4035,2),0)</f>
        <v>65.34</v>
      </c>
      <c r="Q4035" s="10" t="s">
        <v>8315</v>
      </c>
      <c r="R4035" t="s">
        <v>8316</v>
      </c>
      <c r="S4035" s="13">
        <f t="shared" ref="S4035:S4098" si="317">(((J4035/60)/60/24)+DATE(1970,1,1))</f>
        <v>42614.268796296295</v>
      </c>
      <c r="T4035" s="13">
        <f t="shared" ref="T4035:T4098" si="318">(((I4035/60)/60)/24+DATE(1970,1,1))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 xml:space="preserve"> IFERROR(ROUND(E4099/L4099,2),0)</f>
        <v>0</v>
      </c>
      <c r="Q4099" s="10" t="s">
        <v>8315</v>
      </c>
      <c r="R4099" t="s">
        <v>8316</v>
      </c>
      <c r="S4099" s="13">
        <f t="shared" ref="S4099:S4115" si="322">(((J4099/60)/60/24)+DATE(1970,1,1))</f>
        <v>42344.824502314819</v>
      </c>
      <c r="T4099" s="13">
        <f t="shared" ref="T4099:T4115" si="323">(((I4099/60)/60)/24+DATE(1970,1,1))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3DAE-5B72-4B8B-8B23-5F42C9CF1A14}">
  <dimension ref="A1:E18"/>
  <sheetViews>
    <sheetView tabSelected="1" workbookViewId="0">
      <selection activeCell="G24" sqref="G2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8363</v>
      </c>
      <c r="B1" t="s">
        <v>8315</v>
      </c>
    </row>
    <row r="2" spans="1:5" x14ac:dyDescent="0.25">
      <c r="A2" s="11" t="s">
        <v>8380</v>
      </c>
      <c r="B2" t="s">
        <v>8360</v>
      </c>
    </row>
    <row r="4" spans="1:5" x14ac:dyDescent="0.25">
      <c r="A4" s="11" t="s">
        <v>8362</v>
      </c>
      <c r="B4" s="11" t="s">
        <v>8364</v>
      </c>
    </row>
    <row r="5" spans="1:5" x14ac:dyDescent="0.25">
      <c r="A5" s="11" t="s">
        <v>8359</v>
      </c>
      <c r="B5" t="s">
        <v>8218</v>
      </c>
      <c r="C5" t="s">
        <v>8220</v>
      </c>
      <c r="D5" t="s">
        <v>8219</v>
      </c>
      <c r="E5" t="s">
        <v>8358</v>
      </c>
    </row>
    <row r="6" spans="1:5" x14ac:dyDescent="0.25">
      <c r="A6" s="14" t="s">
        <v>8374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4" t="s">
        <v>8375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4" t="s">
        <v>8376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4" t="s">
        <v>8377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4" t="s">
        <v>8368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4" t="s">
        <v>8378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4" t="s">
        <v>8369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4" t="s">
        <v>8370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4" t="s">
        <v>8371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4" t="s">
        <v>8372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4" t="s">
        <v>8373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4" t="s">
        <v>8379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4" t="s">
        <v>8358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DCFA-6972-4A04-AC5F-8DBF958BD40D}">
  <dimension ref="A1:H13"/>
  <sheetViews>
    <sheetView workbookViewId="0">
      <selection activeCell="C20" sqref="C20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" bestFit="1" customWidth="1"/>
    <col min="4" max="5" width="17" bestFit="1" customWidth="1"/>
    <col min="6" max="6" width="20.28515625" bestFit="1" customWidth="1"/>
    <col min="7" max="7" width="17" bestFit="1" customWidth="1"/>
    <col min="8" max="8" width="20.28515625" bestFit="1" customWidth="1"/>
  </cols>
  <sheetData>
    <row r="1" spans="1:8" x14ac:dyDescent="0.25">
      <c r="A1" s="17" t="s">
        <v>8381</v>
      </c>
      <c r="B1" s="17" t="s">
        <v>8382</v>
      </c>
      <c r="C1" s="17" t="s">
        <v>8383</v>
      </c>
      <c r="D1" s="17" t="s">
        <v>8400</v>
      </c>
      <c r="E1" s="17" t="s">
        <v>8384</v>
      </c>
      <c r="F1" s="17" t="s">
        <v>8385</v>
      </c>
      <c r="G1" s="17" t="s">
        <v>8386</v>
      </c>
      <c r="H1" s="17" t="s">
        <v>8387</v>
      </c>
    </row>
    <row r="2" spans="1:8" x14ac:dyDescent="0.25">
      <c r="A2" s="16" t="s">
        <v>8388</v>
      </c>
      <c r="B2">
        <f>COUNTIFS(Kickstarter_Challenge!$R:$R, "=plays",Kickstarter_Challenge!$D:$D, "&lt;1000",Kickstarter_Challenge!$F:$F,"=successful")</f>
        <v>141</v>
      </c>
      <c r="C2">
        <f>COUNTIFS(Kickstarter_Challenge!$R:$R, "=plays",Kickstarter_Challenge!$D:$D, "&lt;1000",Kickstarter_Challenge!$F:$F,"=failed")</f>
        <v>45</v>
      </c>
      <c r="D2">
        <f>COUNTIFS(Kickstarter_Challenge!$R:$R, "=plays",Kickstarter_Challenge!$D:$D, "&lt;1000",Kickstarter_Challenge!$F:$F,"=canceled")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5">
      <c r="A3" s="16" t="s">
        <v>8389</v>
      </c>
      <c r="B3">
        <f>COUNTIFS(Kickstarter_Challenge!$R:$R, "=plays", Kickstarter_Challenge!$D:$D, "&gt;=1000",Kickstarter_Challenge!$D:$D, "&lt;4999",Kickstarter_Challenge!$F:$F,"=successful")</f>
        <v>387</v>
      </c>
      <c r="C3">
        <f>COUNTIFS(Kickstarter_Challenge!$R:$R, "=plays", Kickstarter_Challenge!$D:$D, "&gt;=1000",Kickstarter_Challenge!$D:$D, "&lt;4999",Kickstarter_Challenge!$F:$F,"=failed")</f>
        <v>146</v>
      </c>
      <c r="D3">
        <f>COUNTIFS(Kickstarter_Challenge!$R:$R, "=plays", Kickstarter_Challenge!$D:$D, "&gt;=1000",Kickstarter_Challenge!$D:$D, "&lt;4999",Kickstarter_Challenge!$F:$F,"=canceled")</f>
        <v>0</v>
      </c>
      <c r="E3">
        <f t="shared" ref="E3:E13" si="0">SUM(B3:D3)</f>
        <v>533</v>
      </c>
      <c r="F3" s="15">
        <f t="shared" ref="F3:F13" si="1">B3/E3</f>
        <v>0.726078799249531</v>
      </c>
      <c r="G3" s="15">
        <f t="shared" ref="G3:G13" si="2">C3/E3</f>
        <v>0.27392120075046905</v>
      </c>
      <c r="H3" s="15">
        <f t="shared" ref="H3:H13" si="3">D3/E3</f>
        <v>0</v>
      </c>
    </row>
    <row r="4" spans="1:8" x14ac:dyDescent="0.25">
      <c r="A4" s="16" t="s">
        <v>8390</v>
      </c>
      <c r="B4">
        <f>COUNTIFS(Kickstarter_Challenge!$R:$R, "=plays",Kickstarter_Challenge!$D:$D, "&gt;=5000",Kickstarter_Challenge!$D:$D, "&lt;9999",Kickstarter_Challenge!$F:$F,"=successful")</f>
        <v>93</v>
      </c>
      <c r="C4">
        <f>COUNTIFS(Kickstarter_Challenge!$R:$R, "=plays",Kickstarter_Challenge!$D:$D, "&gt;=5000",Kickstarter_Challenge!$D:$D, "&lt;9999",Kickstarter_Challenge!$F:$F,"=failed")</f>
        <v>76</v>
      </c>
      <c r="D4">
        <f>COUNTIFS(Kickstarter_Challenge!$R:$R, "=plays",Kickstarter_Challenge!$D:$D, "&gt;=5000",Kickstarter_Challenge!$D:$D, "&lt;9999",Kickstarter_Challenge!$F:$F,"=canceled")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5">
      <c r="A5" s="16" t="s">
        <v>8391</v>
      </c>
      <c r="B5">
        <f>COUNTIFS(Kickstarter_Challenge!$R:$R, "=plays",Kickstarter_Challenge!$D:$D, "&gt;=10000",Kickstarter_Challenge!$D:$D, "&lt;14999",Kickstarter_Challenge!$F:$F,"=successful")</f>
        <v>39</v>
      </c>
      <c r="C5">
        <f>COUNTIFS(Kickstarter_Challenge!$R:$R, "=plays",Kickstarter_Challenge!$D:$D, "&gt;=10000",Kickstarter_Challenge!$D:$D, "&lt;14999",Kickstarter_Challenge!$F:$F,"=failed")</f>
        <v>33</v>
      </c>
      <c r="D5">
        <f>COUNTIFS(Kickstarter_Challenge!$R:$R, "=plays",Kickstarter_Challenge!$D:$D, "&gt;=10000",Kickstarter_Challenge!$D:$D, "&lt;14999",Kickstarter_Challenge!$F:$F,"=canceled")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5">
      <c r="A6" s="16" t="s">
        <v>8392</v>
      </c>
      <c r="B6">
        <f>COUNTIFS(Kickstarter_Challenge!$R:$R, "=plays",Kickstarter_Challenge!$D:$D, "&gt;=15000",Kickstarter_Challenge!$D:$D, "&lt;19999",Kickstarter_Challenge!$F:$F,"=successful")</f>
        <v>12</v>
      </c>
      <c r="C6">
        <f>COUNTIFS(Kickstarter_Challenge!$R:$R, "=plays",Kickstarter_Challenge!$D:$D, "&gt;=15000",Kickstarter_Challenge!$D:$D, "&lt;19999",Kickstarter_Challenge!$F:$F,"=failed")</f>
        <v>12</v>
      </c>
      <c r="D6">
        <f>COUNTIFS(Kickstarter_Challenge!$R:$R, "=plays",Kickstarter_Challenge!$D:$D, "&gt;=15000",Kickstarter_Challenge!$D:$D, "&lt;19999",Kickstarter_Challenge!$F:$F,"=canceled")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s="16" t="s">
        <v>8393</v>
      </c>
      <c r="B7">
        <f>COUNTIFS(Kickstarter_Challenge!$R:$R, "=plays",Kickstarter_Challenge!$D:$D, "&gt;=20000",Kickstarter_Challenge!$D:$D, "&lt;24999",Kickstarter_Challenge!$F:$F,"=successful")</f>
        <v>9</v>
      </c>
      <c r="C7">
        <f>COUNTIFS(Kickstarter_Challenge!$R:$R, "=plays",Kickstarter_Challenge!$D:$D, "&gt;=20000",Kickstarter_Challenge!$D:$D, "&lt;24999",Kickstarter_Challenge!$F:$F,"=failed")</f>
        <v>11</v>
      </c>
      <c r="D7">
        <f>COUNTIFS(Kickstarter_Challenge!$R:$R, "=plays",Kickstarter_Challenge!$D:$D, "&gt;=20000",Kickstarter_Challenge!$D:$D, "&lt;24999",Kickstarter_Challenge!$F:$F,"=canceled")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5">
      <c r="A8" s="16" t="s">
        <v>8394</v>
      </c>
      <c r="B8">
        <f>COUNTIFS(Kickstarter_Challenge!$R:$R, "=plays",Kickstarter_Challenge!$D:$D, "&gt;=25000",Kickstarter_Challenge!$D:$D, "&lt;29999",Kickstarter_Challenge!$F:$F,"=successful")</f>
        <v>1</v>
      </c>
      <c r="C8">
        <f>COUNTIFS(Kickstarter_Challenge!$R:$R, "=plays",Kickstarter_Challenge!$D:$D, "&gt;=25000",Kickstarter_Challenge!$D:$D, "&lt;29999",Kickstarter_Challenge!$F:$F,"=failed")</f>
        <v>4</v>
      </c>
      <c r="D8">
        <f>COUNTIFS(Kickstarter_Challenge!$R:$R, "=plays",Kickstarter_Challenge!$D:$D, "&gt;=25000",Kickstarter_Challenge!$D:$D, "&lt;29999",Kickstarter_Challenge!$F:$F,"=canceled")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s="16" t="s">
        <v>8395</v>
      </c>
      <c r="B9">
        <f>COUNTIFS(Kickstarter_Challenge!$R:$R, "=plays",Kickstarter_Challenge!$D:$D, "&gt;=30000",Kickstarter_Challenge!$D:$D, "&lt;34999",Kickstarter_Challenge!$F:$F,"=successful")</f>
        <v>3</v>
      </c>
      <c r="C9">
        <f>COUNTIFS(Kickstarter_Challenge!$R:$R, "=plays",Kickstarter_Challenge!$D:$D, "&gt;=30000",Kickstarter_Challenge!$D:$D, "&lt;34999",Kickstarter_Challenge!$F:$F,"=failed")</f>
        <v>8</v>
      </c>
      <c r="D9">
        <f>COUNTIFS(Kickstarter_Challenge!$R:$R, "=plays",Kickstarter_Challenge!$D:$D, "&gt;=30000",Kickstarter_Challenge!$D:$D, "&lt;34999",Kickstarter_Challenge!$F:$F,"=canceled")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5">
      <c r="A10" s="16" t="s">
        <v>8396</v>
      </c>
      <c r="B10">
        <f>COUNTIFS(Kickstarter_Challenge!$R:$R, "=plays",Kickstarter_Challenge!$D:$D, "&gt;=35000",Kickstarter_Challenge!$D:$D, "&lt;39999",Kickstarter_Challenge!$F:$F,"=successful")</f>
        <v>4</v>
      </c>
      <c r="C10">
        <f>COUNTIFS(Kickstarter_Challenge!$R:$R, "=plays",Kickstarter_Challenge!$D:$D, "&gt;=35000",Kickstarter_Challenge!$D:$D, "&lt;39999",Kickstarter_Challenge!$F:$F,"=failed")</f>
        <v>2</v>
      </c>
      <c r="D10">
        <f>COUNTIFS(Kickstarter_Challenge!$R:$R, "=plays",Kickstarter_Challenge!$D:$D, "&gt;=35000",Kickstarter_Challenge!$D:$D, "&lt;39999",Kickstarter_Challenge!$F:$F,"=canceled")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5">
      <c r="A11" s="16" t="s">
        <v>8397</v>
      </c>
      <c r="B11">
        <f>COUNTIFS(Kickstarter_Challenge!$R:$R, "=plays",Kickstarter_Challenge!$D:$D, "&gt;=40000",Kickstarter_Challenge!$D:$D, "&lt;44999",Kickstarter_Challenge!$F:$F,"=successful")</f>
        <v>2</v>
      </c>
      <c r="C11">
        <f>COUNTIFS(Kickstarter_Challenge!$R:$R, "=plays",Kickstarter_Challenge!$D:$D, "&gt;=40000",Kickstarter_Challenge!$D:$D, "&lt;44999",Kickstarter_Challenge!$F:$F,"=failed")</f>
        <v>1</v>
      </c>
      <c r="D11">
        <f>COUNTIFS(Kickstarter_Challenge!$R:$R, "=plays",Kickstarter_Challenge!$D:$D, "&gt;=40000",Kickstarter_Challenge!$D:$D, "&lt;44999",Kickstarter_Challenge!$F:$F,"=canceled")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s="16" t="s">
        <v>8398</v>
      </c>
      <c r="B12">
        <f>COUNTIFS(Kickstarter_Challenge!$R:$R, "=plays",Kickstarter_Challenge!$D:$D, "&gt;=45000",Kickstarter_Challenge!$D:$D, "&lt;49999",Kickstarter_Challenge!$F:$F,"=successful")</f>
        <v>0</v>
      </c>
      <c r="C12">
        <f>COUNTIFS(Kickstarter_Challenge!$R:$R, "=plays",Kickstarter_Challenge!$D:$D, "&gt;=45000",Kickstarter_Challenge!$D:$D, "&lt;49999",Kickstarter_Challenge!$F:$F,"=failed")</f>
        <v>1</v>
      </c>
      <c r="D12">
        <f>COUNTIFS(Kickstarter_Challenge!$R:$R, "=plays",Kickstarter_Challenge!$D:$D, "&gt;=45000",Kickstarter_Challenge!$D:$D, "&lt;49999",Kickstarter_Challenge!$F:$F,"=canceled")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s="16" t="s">
        <v>8399</v>
      </c>
      <c r="B13">
        <f>COUNTIFS(Kickstarter_Challenge!$R:$R, "=plays",Kickstarter_Challenge!$D:$D, "&gt;=50000",Kickstarter_Challenge!$F:$F,"=successful")</f>
        <v>2</v>
      </c>
      <c r="C13">
        <f>COUNTIFS(Kickstarter_Challenge!$R:$R, "=plays",Kickstarter_Challenge!$D:$D, "&gt;=50000",Kickstarter_Challenge!$F:$F,"=failed")</f>
        <v>14</v>
      </c>
      <c r="D13">
        <f>COUNTIFS(Kickstarter_Challenge!$R:$R, "=plays",Kickstarter_Challenge!$D:$D, "&gt;=50000",Kickstarter_Challenge!$F:$F,"=canceled")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C456-81BA-425C-82D0-B002A9A9184F}">
  <dimension ref="A1"/>
  <sheetViews>
    <sheetView workbookViewId="0">
      <selection activeCell="E38" sqref="E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9699-4169-47D1-8D6F-40947FBB4D20}"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Kickstarter_Challenge</vt:lpstr>
      <vt:lpstr>Theater Outcomes by Launch Date</vt:lpstr>
      <vt:lpstr>Outcomes Based on Goals</vt:lpstr>
      <vt:lpstr>Date Chart</vt:lpstr>
      <vt:lpstr>Goal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lida ghalam</cp:lastModifiedBy>
  <dcterms:created xsi:type="dcterms:W3CDTF">2017-04-20T15:17:24Z</dcterms:created>
  <dcterms:modified xsi:type="dcterms:W3CDTF">2020-12-30T22:22:32Z</dcterms:modified>
</cp:coreProperties>
</file>