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\Desktop\TeTc\Formulacion Proyecto\Notas\"/>
    </mc:Choice>
  </mc:AlternateContent>
  <xr:revisionPtr revIDLastSave="0" documentId="13_ncr:1_{77F6968D-75E6-4277-AFE5-FB7B0ACE3B9B}" xr6:coauthVersionLast="47" xr6:coauthVersionMax="47" xr10:uidLastSave="{00000000-0000-0000-0000-000000000000}"/>
  <bookViews>
    <workbookView xWindow="3840" yWindow="1572" windowWidth="12012" windowHeight="11880" xr2:uid="{13E7E9B6-27A2-4DE7-8C7E-4603EF06F9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G55" i="1"/>
  <c r="E55" i="1"/>
  <c r="E54" i="1"/>
  <c r="G54" i="1" s="1"/>
  <c r="E53" i="1"/>
  <c r="G53" i="1" s="1"/>
  <c r="E52" i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15" i="1"/>
  <c r="G1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5" i="1"/>
  <c r="K61" i="1" l="1"/>
  <c r="K7" i="1"/>
  <c r="G52" i="1"/>
  <c r="G63" i="1" s="1"/>
  <c r="K54" i="1"/>
  <c r="G39" i="1"/>
  <c r="G5" i="1"/>
  <c r="G16" i="1" s="1"/>
  <c r="K37" i="1"/>
  <c r="K14" i="1"/>
</calcChain>
</file>

<file path=xl/sharedStrings.xml><?xml version="1.0" encoding="utf-8"?>
<sst xmlns="http://schemas.openxmlformats.org/spreadsheetml/2006/main" count="36" uniqueCount="12">
  <si>
    <t xml:space="preserve">Año </t>
  </si>
  <si>
    <t xml:space="preserve">Ingresos </t>
  </si>
  <si>
    <t xml:space="preserve">Egresos </t>
  </si>
  <si>
    <t xml:space="preserve">Flujo </t>
  </si>
  <si>
    <t>VAN</t>
  </si>
  <si>
    <t>TIR</t>
  </si>
  <si>
    <t>VAN o VPN</t>
  </si>
  <si>
    <t>TIO</t>
  </si>
  <si>
    <t xml:space="preserve"> </t>
  </si>
  <si>
    <t>Caso 3</t>
  </si>
  <si>
    <t>Caso 2</t>
  </si>
  <si>
    <t xml:space="preserve">Caso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</si>
</sst>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\ #,##0;\-&quot;$&quot;\ #,##0"/>
    <numFmt numFmtId="6" formatCode="&quot;$&quot;\ #,##0;[Red]\-&quot;$&quot;\ #,##0"/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C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5" fontId="3" fillId="0" borderId="0" xfId="1" applyNumberFormat="1" applyFont="1" applyAlignment="1">
      <alignment horizontal="center" vertical="center"/>
    </xf>
    <xf numFmtId="5" fontId="2" fillId="0" borderId="0" xfId="1" applyNumberFormat="1" applyFont="1" applyAlignment="1">
      <alignment horizontal="right" vertical="center"/>
    </xf>
    <xf numFmtId="5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5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5" fontId="4" fillId="0" borderId="0" xfId="1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6" fontId="3" fillId="0" borderId="0" xfId="0" applyNumberFormat="1" applyFont="1" applyAlignment="1">
      <alignment horizontal="right" vertical="center"/>
    </xf>
    <xf numFmtId="6" fontId="2" fillId="0" borderId="0" xfId="0" applyNumberFormat="1" applyFont="1" applyAlignment="1">
      <alignment horizontal="right" vertical="center"/>
    </xf>
    <xf numFmtId="5" fontId="2" fillId="0" borderId="9" xfId="0" applyNumberFormat="1" applyFont="1" applyBorder="1" applyAlignment="1">
      <alignment horizontal="center" vertical="center"/>
    </xf>
    <xf numFmtId="6" fontId="5" fillId="0" borderId="0" xfId="0" applyNumberFormat="1" applyFont="1" applyAlignment="1">
      <alignment horizontal="right" vertical="center"/>
    </xf>
  </cellXfs>
  <cellStyles count="2">
    <cellStyle name="Moneda" xfId="1" builtinId="4"/>
    <cellStyle name="Normal" xfId="0" builtinId="0"/>
  </cellStyles>
  <dxfs count="50"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0" formatCode="&quot;$&quot;\ #,##0;[Red]\-&quot;$&quot;\ 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color theme="9" tint="-0.24994659260841701"/>
      </font>
    </dxf>
    <dxf>
      <font>
        <color theme="9" tint="-0.499984740745262"/>
      </font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0" formatCode="&quot;$&quot;\ #,##0;[Red]\-&quot;$&quot;\ 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0" formatCode="&quot;$&quot;\ #,##0;[Red]\-&quot;$&quot;\ #,##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9" formatCode="&quot;$&quot;\ #,##0;\-&quot;$&quot;\ 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BEBF9"/>
      <color rgb="FFC5C5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15241</xdr:colOff>
      <xdr:row>17</xdr:row>
      <xdr:rowOff>15240</xdr:rowOff>
    </xdr:from>
    <xdr:ext cx="6751320" cy="103632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3B666C6-2790-7EE9-D681-481FFAFD13BE}"/>
            </a:ext>
          </a:extLst>
        </xdr:cNvPr>
        <xdr:cNvSpPr txBox="1"/>
      </xdr:nvSpPr>
      <xdr:spPr>
        <a:xfrm>
          <a:off x="274321" y="2788920"/>
          <a:ext cx="6751320" cy="103632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1">
              <a:latin typeface="+mj-lt"/>
            </a:rPr>
            <a:t>Interpretación</a:t>
          </a:r>
          <a:r>
            <a:rPr lang="es-CO" sz="1100">
              <a:latin typeface="+mj-lt"/>
            </a:rPr>
            <a:t>: </a:t>
          </a:r>
        </a:p>
        <a:p>
          <a:pPr algn="l"/>
          <a:r>
            <a:rPr lang="es-CO" sz="1100">
              <a:latin typeface="+mj-lt"/>
            </a:rPr>
            <a:t>La TIR es superior a la TIO y el VAN es positivo, entonces, el proyecto es </a:t>
          </a:r>
          <a:r>
            <a:rPr lang="es-CO" sz="1100" u="sng">
              <a:latin typeface="+mj-lt"/>
            </a:rPr>
            <a:t>viable</a:t>
          </a:r>
          <a:r>
            <a:rPr lang="es-CO" sz="1100">
              <a:latin typeface="+mj-lt"/>
            </a:rPr>
            <a:t> y se </a:t>
          </a:r>
          <a:r>
            <a:rPr lang="es-CO" sz="1100" u="sng">
              <a:latin typeface="+mj-lt"/>
            </a:rPr>
            <a:t>satisface la rentabilidad </a:t>
          </a:r>
          <a:r>
            <a:rPr lang="es-CO" sz="1100">
              <a:latin typeface="+mj-lt"/>
            </a:rPr>
            <a:t>requerida.</a:t>
          </a:r>
        </a:p>
        <a:p>
          <a:pPr algn="l"/>
          <a:r>
            <a:rPr lang="es-CO" sz="1100">
              <a:latin typeface="+mj-lt"/>
            </a:rPr>
            <a:t>El proyecto arrojaría una rentabilidad anual del 15,88 %. Además, tras descontar los flujos de caja futuros y traerlos a valor actual, se obtendría un </a:t>
          </a:r>
          <a:r>
            <a:rPr lang="es-CO" sz="1100" u="sng">
              <a:latin typeface="+mj-lt"/>
            </a:rPr>
            <a:t>excedente</a:t>
          </a:r>
          <a:r>
            <a:rPr lang="es-CO" sz="1100">
              <a:latin typeface="+mj-lt"/>
            </a:rPr>
            <a:t> (beneficio económico) de $ 650 sobre el valor de la inversión. </a:t>
          </a:r>
        </a:p>
      </xdr:txBody>
    </xdr:sp>
    <xdr:clientData/>
  </xdr:oneCellAnchor>
  <xdr:oneCellAnchor>
    <xdr:from>
      <xdr:col>1</xdr:col>
      <xdr:colOff>0</xdr:colOff>
      <xdr:row>40</xdr:row>
      <xdr:rowOff>7620</xdr:rowOff>
    </xdr:from>
    <xdr:ext cx="6751320" cy="134112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3E7B6FF-6892-4709-8836-BD383763283A}"/>
            </a:ext>
          </a:extLst>
        </xdr:cNvPr>
        <xdr:cNvSpPr txBox="1"/>
      </xdr:nvSpPr>
      <xdr:spPr>
        <a:xfrm>
          <a:off x="259080" y="7383780"/>
          <a:ext cx="6751320" cy="134112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1">
              <a:latin typeface="+mj-lt"/>
            </a:rPr>
            <a:t>Interpretación</a:t>
          </a:r>
          <a:r>
            <a:rPr lang="es-CO" sz="1100">
              <a:latin typeface="+mj-lt"/>
            </a:rPr>
            <a:t>: </a:t>
          </a:r>
        </a:p>
        <a:p>
          <a:pPr algn="l"/>
          <a:r>
            <a:rPr lang="es-CO" sz="1100">
              <a:latin typeface="+mj-lt"/>
            </a:rPr>
            <a:t>El proyecto es </a:t>
          </a:r>
          <a:r>
            <a:rPr lang="es-CO" sz="1100" u="sng">
              <a:latin typeface="+mj-lt"/>
            </a:rPr>
            <a:t>rentable</a:t>
          </a:r>
          <a:r>
            <a:rPr lang="es-CO" sz="1100">
              <a:latin typeface="+mj-lt"/>
            </a:rPr>
            <a:t>, ya que la TIR refleja una rentabilidad del 6,69 %.</a:t>
          </a:r>
        </a:p>
        <a:p>
          <a:pPr algn="l"/>
          <a:r>
            <a:rPr lang="es-CO" sz="1100">
              <a:latin typeface="+mj-lt"/>
            </a:rPr>
            <a:t>Sin embargo, la TIR del proyecto (6,69 %) es </a:t>
          </a:r>
          <a:r>
            <a:rPr lang="es-CO" sz="1100" u="sng">
              <a:latin typeface="+mj-lt"/>
            </a:rPr>
            <a:t>inferior</a:t>
          </a:r>
          <a:r>
            <a:rPr lang="es-CO" sz="1100">
              <a:latin typeface="+mj-lt"/>
            </a:rPr>
            <a:t> a la tasa de rentabilidad esperada por el inversor (10 %), por lo que, aunque el proyecto es rentable, </a:t>
          </a:r>
          <a:r>
            <a:rPr lang="es-CO" sz="1100" u="sng">
              <a:latin typeface="+mj-lt"/>
            </a:rPr>
            <a:t>no</a:t>
          </a:r>
          <a:r>
            <a:rPr lang="es-CO" sz="1100">
              <a:latin typeface="+mj-lt"/>
            </a:rPr>
            <a:t> satisface la rentabilidad exigida por el inversor. </a:t>
          </a:r>
        </a:p>
        <a:p>
          <a:pPr algn="l"/>
          <a:r>
            <a:rPr lang="es-CO" sz="1100">
              <a:latin typeface="+mj-lt"/>
            </a:rPr>
            <a:t>El proyecto </a:t>
          </a:r>
          <a:r>
            <a:rPr lang="es-CO" sz="1100" u="sng">
              <a:latin typeface="+mj-lt"/>
            </a:rPr>
            <a:t>no</a:t>
          </a:r>
          <a:r>
            <a:rPr lang="es-CO" sz="1100">
              <a:latin typeface="+mj-lt"/>
            </a:rPr>
            <a:t> es viable, ya que el VAN indica que, tras descontar los flujos futuros y traerlos a valor presente, se obtiene un déficit o </a:t>
          </a:r>
          <a:r>
            <a:rPr lang="es-CO" sz="1100" u="sng">
              <a:latin typeface="+mj-lt"/>
            </a:rPr>
            <a:t>pérdida económica </a:t>
          </a:r>
          <a:r>
            <a:rPr lang="es-CO" sz="1100">
              <a:latin typeface="+mj-lt"/>
            </a:rPr>
            <a:t>de - $ 375. </a:t>
          </a:r>
        </a:p>
        <a:p>
          <a:pPr algn="l"/>
          <a:r>
            <a:rPr lang="es-CO" sz="1100">
              <a:latin typeface="+mj-lt"/>
            </a:rPr>
            <a:t>Por lo tanto, el proyecto debe ser </a:t>
          </a:r>
          <a:r>
            <a:rPr lang="es-CO" sz="1100" u="sng">
              <a:latin typeface="+mj-lt"/>
            </a:rPr>
            <a:t>rechazado</a:t>
          </a:r>
          <a:r>
            <a:rPr lang="es-CO" sz="1100">
              <a:latin typeface="+mj-lt"/>
            </a:rPr>
            <a:t> por no ser conveniente para el inversor. </a:t>
          </a:r>
        </a:p>
      </xdr:txBody>
    </xdr:sp>
    <xdr:clientData/>
  </xdr:oneCellAnchor>
  <xdr:oneCellAnchor>
    <xdr:from>
      <xdr:col>1</xdr:col>
      <xdr:colOff>7620</xdr:colOff>
      <xdr:row>64</xdr:row>
      <xdr:rowOff>15240</xdr:rowOff>
    </xdr:from>
    <xdr:ext cx="6751320" cy="135636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5E17775C-7FA8-43B4-944E-875E285B747B}"/>
            </a:ext>
          </a:extLst>
        </xdr:cNvPr>
        <xdr:cNvSpPr txBox="1"/>
      </xdr:nvSpPr>
      <xdr:spPr>
        <a:xfrm>
          <a:off x="266700" y="11628120"/>
          <a:ext cx="6751320" cy="13563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s-CO" sz="1100" b="1">
              <a:latin typeface="+mj-lt"/>
            </a:rPr>
            <a:t>Interpretación</a:t>
          </a:r>
          <a:r>
            <a:rPr lang="es-CO" sz="1100">
              <a:latin typeface="+mj-lt"/>
            </a:rPr>
            <a:t>: </a:t>
          </a:r>
        </a:p>
        <a:p>
          <a:pPr algn="l"/>
          <a:r>
            <a:rPr lang="es-CO" sz="1100">
              <a:latin typeface="+mj-lt"/>
            </a:rPr>
            <a:t>El proyecto no es rentable, ya que la TIR indica que el proyecto tiene una </a:t>
          </a:r>
          <a:r>
            <a:rPr lang="es-CO" sz="1100" u="sng">
              <a:latin typeface="+mj-lt"/>
            </a:rPr>
            <a:t>rentabilidad negativa </a:t>
          </a:r>
          <a:r>
            <a:rPr lang="es-CO" sz="1100">
              <a:latin typeface="+mj-lt"/>
            </a:rPr>
            <a:t>(- 1,52 %).</a:t>
          </a:r>
        </a:p>
        <a:p>
          <a:pPr algn="l"/>
          <a:r>
            <a:rPr lang="es-CO" sz="1100">
              <a:latin typeface="+mj-lt"/>
            </a:rPr>
            <a:t>La TIR negativa (- 1,52 %) es inferior al TIO (10 %) esperado por el inversor, por lo que </a:t>
          </a:r>
          <a:r>
            <a:rPr lang="es-CO" sz="1100" u="sng">
              <a:latin typeface="+mj-lt"/>
            </a:rPr>
            <a:t>no</a:t>
          </a:r>
          <a:r>
            <a:rPr lang="es-CO" sz="1100">
              <a:latin typeface="+mj-lt"/>
            </a:rPr>
            <a:t> se satisface la rentabilidad exigida.</a:t>
          </a:r>
        </a:p>
        <a:p>
          <a:pPr algn="l"/>
          <a:r>
            <a:rPr lang="es-CO" sz="1100">
              <a:latin typeface="+mj-lt"/>
            </a:rPr>
            <a:t>El proyecto </a:t>
          </a:r>
          <a:r>
            <a:rPr lang="es-CO" sz="1100" u="sng">
              <a:latin typeface="+mj-lt"/>
            </a:rPr>
            <a:t>no</a:t>
          </a:r>
          <a:r>
            <a:rPr lang="es-CO" sz="1100">
              <a:latin typeface="+mj-lt"/>
            </a:rPr>
            <a:t> es viable, ya que el VAN indica que, tras descontar los flujos futuros y traerlos a valor presente, se obtiene un déficit o </a:t>
          </a:r>
          <a:r>
            <a:rPr lang="es-CO" sz="1100" u="sng">
              <a:latin typeface="+mj-lt"/>
            </a:rPr>
            <a:t>pérdida económica </a:t>
          </a:r>
          <a:r>
            <a:rPr lang="es-CO" sz="1100">
              <a:latin typeface="+mj-lt"/>
            </a:rPr>
            <a:t>de - $ 1.399 sobre el valor de la inversión. </a:t>
          </a:r>
        </a:p>
        <a:p>
          <a:pPr algn="l"/>
          <a:r>
            <a:rPr lang="es-CO" sz="1100">
              <a:latin typeface="+mj-lt"/>
            </a:rPr>
            <a:t>Por lo tanto, se debe </a:t>
          </a:r>
          <a:r>
            <a:rPr lang="es-CO" sz="1100" u="sng">
              <a:latin typeface="+mj-lt"/>
            </a:rPr>
            <a:t>rechazar</a:t>
          </a:r>
          <a:r>
            <a:rPr lang="es-CO" sz="1100">
              <a:latin typeface="+mj-lt"/>
            </a:rPr>
            <a:t> la propuesta.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9C11FA-C8A2-4B40-B799-0BB9BD5CD1B3}" name="Tabla1" displayName="Tabla1" ref="B4:G16" totalsRowShown="0" headerRowDxfId="43" dataDxfId="42">
  <autoFilter ref="B4:G16" xr:uid="{F99C11FA-C8A2-4B40-B799-0BB9BD5CD1B3}"/>
  <tableColumns count="6">
    <tableColumn id="1" xr3:uid="{5FCE0DF6-CC67-43C8-B2B9-F8E0ECBCED05}" name="Año " dataDxfId="49"/>
    <tableColumn id="2" xr3:uid="{85206C02-6138-44B1-8CBB-5D210823171A}" name="Ingresos " dataDxfId="48" dataCellStyle="Moneda"/>
    <tableColumn id="3" xr3:uid="{FE4C5B76-8DF6-4393-9AA9-7130BF8B6A91}" name="Egresos " dataDxfId="47" dataCellStyle="Moneda"/>
    <tableColumn id="4" xr3:uid="{EA60B162-E92C-4730-A318-A2AAD040457C}" name="Flujo " dataDxfId="46"/>
    <tableColumn id="5" xr3:uid="{B301EEA3-6F66-405C-B749-34A9FE1DBDF7}" name=" " dataDxfId="45"/>
    <tableColumn id="6" xr3:uid="{5A3425B2-DFFB-446C-91DF-1C245D97D275}" name="VAN" dataDxfId="44">
      <calculatedColumnFormula>PV($K$15,Tabla1[[#This Row],[Año ]],,-Tabla1[[#This Row],[Flujo ]])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5F8598-7A29-4B04-8691-C278F0DA1758}" name="Tabla15" displayName="Tabla15" ref="B27:G39" totalsRowShown="0" headerRowDxfId="41" dataDxfId="40">
  <autoFilter ref="B27:G39" xr:uid="{F65F8598-7A29-4B04-8691-C278F0DA1758}"/>
  <tableColumns count="6">
    <tableColumn id="1" xr3:uid="{4170C43B-E835-4BC9-82BF-0C67A510B0C7}" name="Año " dataDxfId="39"/>
    <tableColumn id="2" xr3:uid="{65FF4F05-A89A-48DB-9B64-86AAAA044D9F}" name="Ingresos " dataDxfId="38" dataCellStyle="Moneda"/>
    <tableColumn id="3" xr3:uid="{291488A3-0C82-4227-B289-8FFC01AAAD86}" name="Egresos " dataDxfId="37" dataCellStyle="Moneda"/>
    <tableColumn id="4" xr3:uid="{EDFBD961-39D6-4215-90A3-7F56D5FFDFAF}" name="Flujo " dataDxfId="36"/>
    <tableColumn id="5" xr3:uid="{85119C4E-4BAD-408D-983E-44B68F461999}" name=" " dataDxfId="35"/>
    <tableColumn id="6" xr3:uid="{9BC94A18-BC82-4A43-87D6-91D8E9C36CEF}" name="VAN" dataDxfId="34">
      <calculatedColumnFormula>PV($K$15,Tabla15[[#This Row],[Año ]],,-Tabla15[[#This Row],[Flujo ]])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260F5E-9C8F-4D4A-B69D-FC5A35A883E3}" name="Tabla156" displayName="Tabla156" ref="B51:G63" totalsRowShown="0" headerRowDxfId="20" dataDxfId="19">
  <autoFilter ref="B51:G63" xr:uid="{2B260F5E-9C8F-4D4A-B69D-FC5A35A883E3}"/>
  <tableColumns count="6">
    <tableColumn id="1" xr3:uid="{F7373070-ADFB-4EF0-91F8-D1DCAB69FD72}" name="Año " dataDxfId="18"/>
    <tableColumn id="2" xr3:uid="{63A94952-9BA6-41BA-9890-11E3258148BE}" name="Ingresos " dataDxfId="17" dataCellStyle="Moneda"/>
    <tableColumn id="3" xr3:uid="{3FCA72EF-687D-4877-A2CE-6EBA6A963A14}" name="Egresos " dataDxfId="16" dataCellStyle="Moneda"/>
    <tableColumn id="4" xr3:uid="{F5DF8954-A352-4E35-87A1-0F4D3AB15F14}" name="Flujo " dataDxfId="15"/>
    <tableColumn id="5" xr3:uid="{01B954FE-6D92-4627-A0EC-3B904F2E0B8D}" name=" " dataDxfId="14"/>
    <tableColumn id="6" xr3:uid="{EB2F78DA-9B46-40A2-A6F5-557DCFCED149}" name="VAN" dataDxfId="13">
      <calculatedColumnFormula>PV($K$15,Tabla156[[#This Row],[Año ]],,-Tabla156[[#This Row],[Flujo ]])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38E4-5243-42CC-BB5E-B878854FA56D}">
  <dimension ref="A2:M63"/>
  <sheetViews>
    <sheetView tabSelected="1" workbookViewId="0"/>
  </sheetViews>
  <sheetFormatPr baseColWidth="10" defaultRowHeight="14.4" x14ac:dyDescent="0.3"/>
  <cols>
    <col min="1" max="1" width="3.77734375" style="2" customWidth="1"/>
    <col min="2" max="2" width="6.77734375" style="10" customWidth="1"/>
    <col min="3" max="4" width="13.44140625" style="20" bestFit="1" customWidth="1"/>
    <col min="5" max="5" width="13.44140625" style="23" bestFit="1" customWidth="1"/>
    <col min="6" max="6" width="2.77734375" style="2" customWidth="1"/>
    <col min="7" max="7" width="11.77734375" style="2" customWidth="1"/>
    <col min="8" max="9" width="5.77734375" style="2" customWidth="1"/>
    <col min="10" max="10" width="9.77734375" style="2" customWidth="1"/>
    <col min="11" max="11" width="9.77734375" style="10" customWidth="1"/>
    <col min="12" max="19" width="5.77734375" style="2" customWidth="1"/>
    <col min="20" max="16384" width="11.5546875" style="2"/>
  </cols>
  <sheetData>
    <row r="2" spans="2:12" x14ac:dyDescent="0.3">
      <c r="B2" s="11" t="s">
        <v>11</v>
      </c>
    </row>
    <row r="3" spans="2:12" ht="15" thickBot="1" x14ac:dyDescent="0.35"/>
    <row r="4" spans="2:12" s="25" customFormat="1" x14ac:dyDescent="0.3">
      <c r="B4" s="25" t="s">
        <v>0</v>
      </c>
      <c r="C4" s="26" t="s">
        <v>1</v>
      </c>
      <c r="D4" s="26" t="s">
        <v>2</v>
      </c>
      <c r="E4" s="25" t="s">
        <v>3</v>
      </c>
      <c r="F4" s="25" t="s">
        <v>8</v>
      </c>
      <c r="G4" s="25" t="s">
        <v>4</v>
      </c>
      <c r="I4" s="27"/>
      <c r="J4" s="28"/>
      <c r="K4" s="28"/>
      <c r="L4" s="29"/>
    </row>
    <row r="5" spans="2:12" s="11" customFormat="1" x14ac:dyDescent="0.3">
      <c r="B5" s="10">
        <v>0</v>
      </c>
      <c r="C5" s="21"/>
      <c r="D5" s="20">
        <v>2000</v>
      </c>
      <c r="E5" s="24">
        <f>C5-D5</f>
        <v>-2000</v>
      </c>
      <c r="G5" s="37">
        <f>PV($K$15,Tabla1[[#This Row],[Año ]],,-Tabla1[[#This Row],[Flujo ]])</f>
        <v>-2000</v>
      </c>
      <c r="I5" s="16"/>
      <c r="J5" s="18" t="s">
        <v>5</v>
      </c>
      <c r="K5" s="18"/>
      <c r="L5" s="17"/>
    </row>
    <row r="6" spans="2:12" x14ac:dyDescent="0.3">
      <c r="B6" s="10">
        <v>1</v>
      </c>
      <c r="C6" s="20">
        <v>1000</v>
      </c>
      <c r="D6" s="20">
        <v>900</v>
      </c>
      <c r="E6" s="24">
        <f t="shared" ref="E6:E15" si="0">C6-D6</f>
        <v>100</v>
      </c>
      <c r="G6" s="35">
        <f>PV($K$15,Tabla1[[#This Row],[Año ]],,-Tabla1[[#This Row],[Flujo ]])</f>
        <v>90.909090909090907</v>
      </c>
      <c r="I6" s="3"/>
      <c r="J6" s="4"/>
      <c r="K6" s="30"/>
      <c r="L6" s="5"/>
    </row>
    <row r="7" spans="2:12" x14ac:dyDescent="0.3">
      <c r="B7" s="10">
        <v>2</v>
      </c>
      <c r="C7" s="20">
        <v>1300</v>
      </c>
      <c r="D7" s="20">
        <v>800</v>
      </c>
      <c r="E7" s="24">
        <f t="shared" si="0"/>
        <v>500</v>
      </c>
      <c r="G7" s="35">
        <f>PV($K$15,Tabla1[[#This Row],[Año ]],,-Tabla1[[#This Row],[Flujo ]])</f>
        <v>413.22314049586771</v>
      </c>
      <c r="I7" s="3"/>
      <c r="J7" s="15" t="s">
        <v>5</v>
      </c>
      <c r="K7" s="31">
        <f>IRR(E5:E15)</f>
        <v>0.15882389333405267</v>
      </c>
      <c r="L7" s="5"/>
    </row>
    <row r="8" spans="2:12" ht="15" thickBot="1" x14ac:dyDescent="0.35">
      <c r="B8" s="10">
        <v>3</v>
      </c>
      <c r="C8" s="20">
        <v>1800</v>
      </c>
      <c r="D8" s="20">
        <v>1200</v>
      </c>
      <c r="E8" s="24">
        <f t="shared" si="0"/>
        <v>600</v>
      </c>
      <c r="G8" s="35">
        <f>PV($K$15,Tabla1[[#This Row],[Año ]],,-Tabla1[[#This Row],[Flujo ]])</f>
        <v>450.78888054094654</v>
      </c>
      <c r="I8" s="6"/>
      <c r="J8" s="7"/>
      <c r="K8" s="32"/>
      <c r="L8" s="8"/>
    </row>
    <row r="9" spans="2:12" x14ac:dyDescent="0.3">
      <c r="B9" s="10">
        <v>4</v>
      </c>
      <c r="C9" s="20">
        <v>1200</v>
      </c>
      <c r="D9" s="20">
        <v>1000</v>
      </c>
      <c r="E9" s="24">
        <f t="shared" si="0"/>
        <v>200</v>
      </c>
      <c r="G9" s="35">
        <f>PV($K$15,Tabla1[[#This Row],[Año ]],,-Tabla1[[#This Row],[Flujo ]])</f>
        <v>136.60269107301411</v>
      </c>
    </row>
    <row r="10" spans="2:12" ht="15" thickBot="1" x14ac:dyDescent="0.35">
      <c r="B10" s="10">
        <v>5</v>
      </c>
      <c r="C10" s="20">
        <v>1400</v>
      </c>
      <c r="D10" s="20">
        <v>800</v>
      </c>
      <c r="E10" s="24">
        <f t="shared" si="0"/>
        <v>600</v>
      </c>
      <c r="G10" s="35">
        <f>PV($K$15,Tabla1[[#This Row],[Año ]],,-Tabla1[[#This Row],[Flujo ]])</f>
        <v>372.55279383549299</v>
      </c>
    </row>
    <row r="11" spans="2:12" x14ac:dyDescent="0.3">
      <c r="B11" s="10">
        <v>6</v>
      </c>
      <c r="C11" s="20">
        <v>1100</v>
      </c>
      <c r="D11" s="20">
        <v>1200</v>
      </c>
      <c r="E11" s="24">
        <f t="shared" si="0"/>
        <v>-100</v>
      </c>
      <c r="G11" s="37">
        <f>PV($K$15,Tabla1[[#This Row],[Año ]],,-Tabla1[[#This Row],[Flujo ]])</f>
        <v>-56.44739300537772</v>
      </c>
      <c r="I11" s="12"/>
      <c r="J11" s="13"/>
      <c r="K11" s="13"/>
      <c r="L11" s="14"/>
    </row>
    <row r="12" spans="2:12" x14ac:dyDescent="0.3">
      <c r="B12" s="10">
        <v>7</v>
      </c>
      <c r="C12" s="20">
        <v>1700</v>
      </c>
      <c r="D12" s="20">
        <v>1400</v>
      </c>
      <c r="E12" s="24">
        <f t="shared" si="0"/>
        <v>300</v>
      </c>
      <c r="G12" s="35">
        <f>PV($K$15,Tabla1[[#This Row],[Año ]],,-Tabla1[[#This Row],[Flujo ]])</f>
        <v>153.94743546921194</v>
      </c>
      <c r="I12" s="16"/>
      <c r="J12" s="18" t="s">
        <v>6</v>
      </c>
      <c r="K12" s="18"/>
      <c r="L12" s="17"/>
    </row>
    <row r="13" spans="2:12" x14ac:dyDescent="0.3">
      <c r="B13" s="10">
        <v>8</v>
      </c>
      <c r="C13" s="20">
        <v>1800</v>
      </c>
      <c r="D13" s="20">
        <v>600</v>
      </c>
      <c r="E13" s="24">
        <f t="shared" si="0"/>
        <v>1200</v>
      </c>
      <c r="G13" s="35">
        <f>PV($K$15,Tabla1[[#This Row],[Año ]],,-Tabla1[[#This Row],[Flujo ]])</f>
        <v>559.8088562516798</v>
      </c>
      <c r="I13" s="3"/>
      <c r="J13" s="4"/>
      <c r="K13" s="30"/>
      <c r="L13" s="5"/>
    </row>
    <row r="14" spans="2:12" x14ac:dyDescent="0.3">
      <c r="B14" s="10">
        <v>9</v>
      </c>
      <c r="C14" s="20">
        <v>1600</v>
      </c>
      <c r="D14" s="20">
        <v>900</v>
      </c>
      <c r="E14" s="24">
        <f t="shared" si="0"/>
        <v>700</v>
      </c>
      <c r="G14" s="35">
        <f>PV($K$15,Tabla1[[#This Row],[Año ]],,-Tabla1[[#This Row],[Flujo ]])</f>
        <v>296.86833286073926</v>
      </c>
      <c r="I14" s="3"/>
      <c r="J14" s="15" t="s">
        <v>4</v>
      </c>
      <c r="K14" s="36">
        <f>NPV(K15,E6:E15)+E5</f>
        <v>649.57980208838353</v>
      </c>
      <c r="L14" s="5"/>
    </row>
    <row r="15" spans="2:12" x14ac:dyDescent="0.3">
      <c r="B15" s="10">
        <v>10</v>
      </c>
      <c r="C15" s="20">
        <v>1500</v>
      </c>
      <c r="D15" s="20">
        <v>900</v>
      </c>
      <c r="E15" s="24">
        <f t="shared" si="0"/>
        <v>600</v>
      </c>
      <c r="G15" s="35">
        <f>PV($K$15,Tabla1[[#This Row],[Año ]],,-Tabla1[[#This Row],[Flujo ]])</f>
        <v>231.32597365771889</v>
      </c>
      <c r="I15" s="3"/>
      <c r="J15" s="15" t="s">
        <v>7</v>
      </c>
      <c r="K15" s="33">
        <v>0.1</v>
      </c>
      <c r="L15" s="5"/>
    </row>
    <row r="16" spans="2:12" ht="15" thickBot="1" x14ac:dyDescent="0.35">
      <c r="B16" s="11"/>
      <c r="C16" s="19"/>
      <c r="D16" s="19"/>
      <c r="E16" s="11"/>
      <c r="F16" s="11"/>
      <c r="G16" s="34">
        <f>SUBTOTAL(109,G5:G15)</f>
        <v>649.57980208838455</v>
      </c>
      <c r="I16" s="6"/>
      <c r="J16" s="7"/>
      <c r="K16" s="32"/>
      <c r="L16" s="8"/>
    </row>
    <row r="18" spans="1:13" x14ac:dyDescent="0.3">
      <c r="E18" s="20"/>
      <c r="I18" s="1"/>
      <c r="K18" s="2"/>
    </row>
    <row r="19" spans="1:13" x14ac:dyDescent="0.3">
      <c r="B19" s="2"/>
      <c r="C19" s="2"/>
      <c r="D19" s="2"/>
      <c r="E19" s="2"/>
    </row>
    <row r="20" spans="1:13" x14ac:dyDescent="0.3">
      <c r="B20" s="2"/>
      <c r="C20" s="2"/>
      <c r="D20" s="2"/>
      <c r="E20" s="2"/>
    </row>
    <row r="21" spans="1:13" x14ac:dyDescent="0.3">
      <c r="B21" s="2"/>
      <c r="C21" s="2"/>
      <c r="D21" s="2"/>
      <c r="E21" s="2"/>
    </row>
    <row r="22" spans="1:13" x14ac:dyDescent="0.3">
      <c r="B22" s="2"/>
      <c r="C22" s="2"/>
      <c r="D22" s="2"/>
      <c r="E22" s="2"/>
    </row>
    <row r="23" spans="1:13" x14ac:dyDescent="0.3">
      <c r="B23" s="2"/>
      <c r="C23" s="2"/>
      <c r="D23" s="2"/>
      <c r="E23" s="2"/>
      <c r="J23" s="9"/>
    </row>
    <row r="24" spans="1:13" x14ac:dyDescent="0.3">
      <c r="B24" s="2"/>
      <c r="C24" s="2"/>
      <c r="D24" s="2"/>
      <c r="E24" s="2"/>
      <c r="J24" s="9"/>
    </row>
    <row r="25" spans="1:13" x14ac:dyDescent="0.3">
      <c r="B25" s="22" t="s">
        <v>10</v>
      </c>
      <c r="C25" s="2"/>
      <c r="D25" s="2"/>
      <c r="E25" s="2"/>
    </row>
    <row r="26" spans="1:13" ht="15" thickBot="1" x14ac:dyDescent="0.35"/>
    <row r="27" spans="1:13" x14ac:dyDescent="0.3">
      <c r="A27" s="25"/>
      <c r="B27" s="25" t="s">
        <v>0</v>
      </c>
      <c r="C27" s="26" t="s">
        <v>1</v>
      </c>
      <c r="D27" s="26" t="s">
        <v>2</v>
      </c>
      <c r="E27" s="25" t="s">
        <v>3</v>
      </c>
      <c r="F27" s="25" t="s">
        <v>8</v>
      </c>
      <c r="G27" s="25" t="s">
        <v>4</v>
      </c>
      <c r="H27" s="25"/>
      <c r="I27" s="27"/>
      <c r="J27" s="28"/>
      <c r="K27" s="28"/>
      <c r="L27" s="29"/>
      <c r="M27" s="25"/>
    </row>
    <row r="28" spans="1:13" x14ac:dyDescent="0.3">
      <c r="A28" s="11"/>
      <c r="B28" s="10">
        <v>0</v>
      </c>
      <c r="C28" s="21"/>
      <c r="D28" s="20">
        <v>2000</v>
      </c>
      <c r="E28" s="24">
        <f>C28-D28</f>
        <v>-2000</v>
      </c>
      <c r="F28" s="11"/>
      <c r="G28" s="37">
        <f>PV($K$15,Tabla15[[#This Row],[Año ]],,-Tabla15[[#This Row],[Flujo ]])</f>
        <v>-2000</v>
      </c>
      <c r="H28" s="11"/>
      <c r="I28" s="16"/>
      <c r="J28" s="18" t="s">
        <v>5</v>
      </c>
      <c r="K28" s="18"/>
      <c r="L28" s="17"/>
      <c r="M28" s="11"/>
    </row>
    <row r="29" spans="1:13" x14ac:dyDescent="0.3">
      <c r="B29" s="10">
        <v>1</v>
      </c>
      <c r="C29" s="20">
        <v>1000</v>
      </c>
      <c r="D29" s="20">
        <v>900</v>
      </c>
      <c r="E29" s="24">
        <f t="shared" ref="E29:E38" si="1">C29-D29</f>
        <v>100</v>
      </c>
      <c r="G29" s="35">
        <f>PV($K$15,Tabla15[[#This Row],[Año ]],,-Tabla15[[#This Row],[Flujo ]])</f>
        <v>90.909090909090907</v>
      </c>
      <c r="I29" s="3"/>
      <c r="J29" s="4"/>
      <c r="K29" s="30"/>
      <c r="L29" s="5"/>
    </row>
    <row r="30" spans="1:13" x14ac:dyDescent="0.3">
      <c r="B30" s="10">
        <v>2</v>
      </c>
      <c r="C30" s="20">
        <v>1300</v>
      </c>
      <c r="D30" s="20">
        <v>800</v>
      </c>
      <c r="E30" s="24">
        <f t="shared" si="1"/>
        <v>500</v>
      </c>
      <c r="G30" s="35">
        <f>PV($K$15,Tabla15[[#This Row],[Año ]],,-Tabla15[[#This Row],[Flujo ]])</f>
        <v>413.22314049586771</v>
      </c>
      <c r="I30" s="3"/>
      <c r="J30" s="15" t="s">
        <v>5</v>
      </c>
      <c r="K30" s="31">
        <f>IRR(E28:E38)</f>
        <v>6.6917941101925615E-2</v>
      </c>
      <c r="L30" s="5"/>
    </row>
    <row r="31" spans="1:13" ht="15" thickBot="1" x14ac:dyDescent="0.35">
      <c r="B31" s="10">
        <v>3</v>
      </c>
      <c r="C31" s="20">
        <v>1800</v>
      </c>
      <c r="D31" s="20">
        <v>1200</v>
      </c>
      <c r="E31" s="24">
        <f t="shared" si="1"/>
        <v>600</v>
      </c>
      <c r="G31" s="35">
        <f>PV($K$15,Tabla15[[#This Row],[Año ]],,-Tabla15[[#This Row],[Flujo ]])</f>
        <v>450.78888054094654</v>
      </c>
      <c r="I31" s="6"/>
      <c r="J31" s="7"/>
      <c r="K31" s="32"/>
      <c r="L31" s="8"/>
    </row>
    <row r="32" spans="1:13" x14ac:dyDescent="0.3">
      <c r="B32" s="10">
        <v>4</v>
      </c>
      <c r="C32" s="20">
        <v>1200</v>
      </c>
      <c r="D32" s="20">
        <v>2500</v>
      </c>
      <c r="E32" s="24">
        <f t="shared" si="1"/>
        <v>-1300</v>
      </c>
      <c r="G32" s="35">
        <f>PV($K$15,Tabla15[[#This Row],[Año ]],,-Tabla15[[#This Row],[Flujo ]])</f>
        <v>-887.91749197459171</v>
      </c>
    </row>
    <row r="33" spans="2:12" ht="15" thickBot="1" x14ac:dyDescent="0.35">
      <c r="B33" s="10">
        <v>5</v>
      </c>
      <c r="C33" s="20">
        <v>1400</v>
      </c>
      <c r="D33" s="20">
        <v>800</v>
      </c>
      <c r="E33" s="24">
        <f t="shared" si="1"/>
        <v>600</v>
      </c>
      <c r="G33" s="35">
        <f>PV($K$15,Tabla15[[#This Row],[Año ]],,-Tabla15[[#This Row],[Flujo ]])</f>
        <v>372.55279383549299</v>
      </c>
    </row>
    <row r="34" spans="2:12" x14ac:dyDescent="0.3">
      <c r="B34" s="10">
        <v>6</v>
      </c>
      <c r="C34" s="20">
        <v>1100</v>
      </c>
      <c r="D34" s="20">
        <v>1200</v>
      </c>
      <c r="E34" s="24">
        <f t="shared" si="1"/>
        <v>-100</v>
      </c>
      <c r="G34" s="37">
        <f>PV($K$15,Tabla15[[#This Row],[Año ]],,-Tabla15[[#This Row],[Flujo ]])</f>
        <v>-56.44739300537772</v>
      </c>
      <c r="I34" s="12"/>
      <c r="J34" s="13"/>
      <c r="K34" s="13"/>
      <c r="L34" s="14"/>
    </row>
    <row r="35" spans="2:12" x14ac:dyDescent="0.3">
      <c r="B35" s="10">
        <v>7</v>
      </c>
      <c r="C35" s="20">
        <v>1700</v>
      </c>
      <c r="D35" s="20">
        <v>1400</v>
      </c>
      <c r="E35" s="24">
        <f t="shared" si="1"/>
        <v>300</v>
      </c>
      <c r="G35" s="35">
        <f>PV($K$15,Tabla15[[#This Row],[Año ]],,-Tabla15[[#This Row],[Flujo ]])</f>
        <v>153.94743546921194</v>
      </c>
      <c r="I35" s="16"/>
      <c r="J35" s="18" t="s">
        <v>6</v>
      </c>
      <c r="K35" s="18"/>
      <c r="L35" s="17"/>
    </row>
    <row r="36" spans="2:12" x14ac:dyDescent="0.3">
      <c r="B36" s="10">
        <v>8</v>
      </c>
      <c r="C36" s="20">
        <v>1800</v>
      </c>
      <c r="D36" s="20">
        <v>600</v>
      </c>
      <c r="E36" s="24">
        <f t="shared" si="1"/>
        <v>1200</v>
      </c>
      <c r="G36" s="35">
        <f>PV($K$15,Tabla15[[#This Row],[Año ]],,-Tabla15[[#This Row],[Flujo ]])</f>
        <v>559.8088562516798</v>
      </c>
      <c r="I36" s="3"/>
      <c r="J36" s="4"/>
      <c r="K36" s="30"/>
      <c r="L36" s="5"/>
    </row>
    <row r="37" spans="2:12" x14ac:dyDescent="0.3">
      <c r="B37" s="10">
        <v>9</v>
      </c>
      <c r="C37" s="20">
        <v>1600</v>
      </c>
      <c r="D37" s="20">
        <v>900</v>
      </c>
      <c r="E37" s="24">
        <f t="shared" si="1"/>
        <v>700</v>
      </c>
      <c r="G37" s="35">
        <f>PV($K$15,Tabla15[[#This Row],[Año ]],,-Tabla15[[#This Row],[Flujo ]])</f>
        <v>296.86833286073926</v>
      </c>
      <c r="I37" s="3"/>
      <c r="J37" s="15" t="s">
        <v>4</v>
      </c>
      <c r="K37" s="36">
        <f>NPV(K38,E29:E38)+E28</f>
        <v>-374.94038095922156</v>
      </c>
      <c r="L37" s="5"/>
    </row>
    <row r="38" spans="2:12" x14ac:dyDescent="0.3">
      <c r="B38" s="10">
        <v>10</v>
      </c>
      <c r="C38" s="20">
        <v>1500</v>
      </c>
      <c r="D38" s="20">
        <v>900</v>
      </c>
      <c r="E38" s="24">
        <f t="shared" si="1"/>
        <v>600</v>
      </c>
      <c r="G38" s="35">
        <f>PV($K$15,Tabla15[[#This Row],[Año ]],,-Tabla15[[#This Row],[Flujo ]])</f>
        <v>231.32597365771889</v>
      </c>
      <c r="I38" s="3"/>
      <c r="J38" s="15" t="s">
        <v>7</v>
      </c>
      <c r="K38" s="33">
        <v>0.1</v>
      </c>
      <c r="L38" s="5"/>
    </row>
    <row r="39" spans="2:12" ht="15" thickBot="1" x14ac:dyDescent="0.35">
      <c r="B39" s="11"/>
      <c r="C39" s="19"/>
      <c r="D39" s="19"/>
      <c r="E39" s="11"/>
      <c r="F39" s="11"/>
      <c r="G39" s="34">
        <f>SUBTOTAL(109,G28:G38)</f>
        <v>-374.94038095922122</v>
      </c>
      <c r="I39" s="6"/>
      <c r="J39" s="7"/>
      <c r="K39" s="32"/>
      <c r="L39" s="8"/>
    </row>
    <row r="49" spans="2:13" x14ac:dyDescent="0.3">
      <c r="B49" s="22" t="s">
        <v>9</v>
      </c>
      <c r="C49" s="2"/>
      <c r="D49" s="2"/>
      <c r="E49" s="2"/>
    </row>
    <row r="50" spans="2:13" ht="15" thickBot="1" x14ac:dyDescent="0.35"/>
    <row r="51" spans="2:13" x14ac:dyDescent="0.3">
      <c r="B51" s="25" t="s">
        <v>0</v>
      </c>
      <c r="C51" s="26" t="s">
        <v>1</v>
      </c>
      <c r="D51" s="26" t="s">
        <v>2</v>
      </c>
      <c r="E51" s="25" t="s">
        <v>3</v>
      </c>
      <c r="F51" s="25" t="s">
        <v>8</v>
      </c>
      <c r="G51" s="25" t="s">
        <v>4</v>
      </c>
      <c r="H51" s="25"/>
      <c r="I51" s="27"/>
      <c r="J51" s="28"/>
      <c r="K51" s="28"/>
      <c r="L51" s="29"/>
      <c r="M51" s="25"/>
    </row>
    <row r="52" spans="2:13" x14ac:dyDescent="0.3">
      <c r="B52" s="10">
        <v>0</v>
      </c>
      <c r="C52" s="21"/>
      <c r="D52" s="20">
        <v>2000</v>
      </c>
      <c r="E52" s="24">
        <f>C52-D52</f>
        <v>-2000</v>
      </c>
      <c r="F52" s="11"/>
      <c r="G52" s="37">
        <f>PV($K$15,Tabla156[[#This Row],[Año ]],,-Tabla156[[#This Row],[Flujo ]])</f>
        <v>-2000</v>
      </c>
      <c r="H52" s="11"/>
      <c r="I52" s="16"/>
      <c r="J52" s="18" t="s">
        <v>5</v>
      </c>
      <c r="K52" s="18"/>
      <c r="L52" s="17"/>
      <c r="M52" s="11"/>
    </row>
    <row r="53" spans="2:13" x14ac:dyDescent="0.3">
      <c r="B53" s="10">
        <v>1</v>
      </c>
      <c r="C53" s="20">
        <v>1000</v>
      </c>
      <c r="D53" s="20">
        <v>900</v>
      </c>
      <c r="E53" s="24">
        <f t="shared" ref="E53:E62" si="2">C53-D53</f>
        <v>100</v>
      </c>
      <c r="G53" s="35">
        <f>PV($K$15,Tabla156[[#This Row],[Año ]],,-Tabla156[[#This Row],[Flujo ]])</f>
        <v>90.909090909090907</v>
      </c>
      <c r="I53" s="3"/>
      <c r="J53" s="4"/>
      <c r="K53" s="30"/>
      <c r="L53" s="5"/>
    </row>
    <row r="54" spans="2:13" x14ac:dyDescent="0.3">
      <c r="B54" s="10">
        <v>2</v>
      </c>
      <c r="C54" s="20">
        <v>1300</v>
      </c>
      <c r="D54" s="20">
        <v>800</v>
      </c>
      <c r="E54" s="24">
        <f t="shared" si="2"/>
        <v>500</v>
      </c>
      <c r="G54" s="35">
        <f>PV($K$15,Tabla156[[#This Row],[Año ]],,-Tabla156[[#This Row],[Flujo ]])</f>
        <v>413.22314049586771</v>
      </c>
      <c r="I54" s="3"/>
      <c r="J54" s="15" t="s">
        <v>5</v>
      </c>
      <c r="K54" s="31">
        <f>IRR(E52:E62)</f>
        <v>-1.5214702271437619E-2</v>
      </c>
      <c r="L54" s="5"/>
    </row>
    <row r="55" spans="2:13" ht="15" thickBot="1" x14ac:dyDescent="0.35">
      <c r="B55" s="10">
        <v>3</v>
      </c>
      <c r="C55" s="20">
        <v>1800</v>
      </c>
      <c r="D55" s="20">
        <v>1200</v>
      </c>
      <c r="E55" s="24">
        <f t="shared" si="2"/>
        <v>600</v>
      </c>
      <c r="G55" s="35">
        <f>PV($K$15,Tabla156[[#This Row],[Año ]],,-Tabla156[[#This Row],[Flujo ]])</f>
        <v>450.78888054094654</v>
      </c>
      <c r="I55" s="6"/>
      <c r="J55" s="7"/>
      <c r="K55" s="32"/>
      <c r="L55" s="8"/>
    </row>
    <row r="56" spans="2:13" x14ac:dyDescent="0.3">
      <c r="B56" s="10">
        <v>4</v>
      </c>
      <c r="C56" s="20">
        <v>1200</v>
      </c>
      <c r="D56" s="20">
        <v>4000</v>
      </c>
      <c r="E56" s="24">
        <f t="shared" si="2"/>
        <v>-2800</v>
      </c>
      <c r="G56" s="35">
        <f>PV($K$15,Tabla156[[#This Row],[Año ]],,-Tabla156[[#This Row],[Flujo ]])</f>
        <v>-1912.4376750221975</v>
      </c>
    </row>
    <row r="57" spans="2:13" ht="15" thickBot="1" x14ac:dyDescent="0.35">
      <c r="B57" s="10">
        <v>5</v>
      </c>
      <c r="C57" s="20">
        <v>1400</v>
      </c>
      <c r="D57" s="20">
        <v>800</v>
      </c>
      <c r="E57" s="24">
        <f t="shared" si="2"/>
        <v>600</v>
      </c>
      <c r="G57" s="35">
        <f>PV($K$15,Tabla156[[#This Row],[Año ]],,-Tabla156[[#This Row],[Flujo ]])</f>
        <v>372.55279383549299</v>
      </c>
    </row>
    <row r="58" spans="2:13" x14ac:dyDescent="0.3">
      <c r="B58" s="10">
        <v>6</v>
      </c>
      <c r="C58" s="20">
        <v>1100</v>
      </c>
      <c r="D58" s="20">
        <v>1200</v>
      </c>
      <c r="E58" s="24">
        <f t="shared" si="2"/>
        <v>-100</v>
      </c>
      <c r="G58" s="37">
        <f>PV($K$15,Tabla156[[#This Row],[Año ]],,-Tabla156[[#This Row],[Flujo ]])</f>
        <v>-56.44739300537772</v>
      </c>
      <c r="I58" s="12"/>
      <c r="J58" s="13"/>
      <c r="K58" s="13"/>
      <c r="L58" s="14"/>
    </row>
    <row r="59" spans="2:13" x14ac:dyDescent="0.3">
      <c r="B59" s="10">
        <v>7</v>
      </c>
      <c r="C59" s="20">
        <v>1700</v>
      </c>
      <c r="D59" s="20">
        <v>1400</v>
      </c>
      <c r="E59" s="24">
        <f t="shared" si="2"/>
        <v>300</v>
      </c>
      <c r="G59" s="35">
        <f>PV($K$15,Tabla156[[#This Row],[Año ]],,-Tabla156[[#This Row],[Flujo ]])</f>
        <v>153.94743546921194</v>
      </c>
      <c r="I59" s="16"/>
      <c r="J59" s="18" t="s">
        <v>6</v>
      </c>
      <c r="K59" s="18"/>
      <c r="L59" s="17"/>
    </row>
    <row r="60" spans="2:13" x14ac:dyDescent="0.3">
      <c r="B60" s="10">
        <v>8</v>
      </c>
      <c r="C60" s="20">
        <v>1800</v>
      </c>
      <c r="D60" s="20">
        <v>600</v>
      </c>
      <c r="E60" s="24">
        <f t="shared" si="2"/>
        <v>1200</v>
      </c>
      <c r="G60" s="35">
        <f>PV($K$15,Tabla156[[#This Row],[Año ]],,-Tabla156[[#This Row],[Flujo ]])</f>
        <v>559.8088562516798</v>
      </c>
      <c r="I60" s="3"/>
      <c r="J60" s="4"/>
      <c r="K60" s="30"/>
      <c r="L60" s="5"/>
    </row>
    <row r="61" spans="2:13" x14ac:dyDescent="0.3">
      <c r="B61" s="10">
        <v>9</v>
      </c>
      <c r="C61" s="20">
        <v>1600</v>
      </c>
      <c r="D61" s="20">
        <v>900</v>
      </c>
      <c r="E61" s="24">
        <f t="shared" si="2"/>
        <v>700</v>
      </c>
      <c r="G61" s="35">
        <f>PV($K$15,Tabla156[[#This Row],[Año ]],,-Tabla156[[#This Row],[Flujo ]])</f>
        <v>296.86833286073926</v>
      </c>
      <c r="I61" s="3"/>
      <c r="J61" s="15" t="s">
        <v>4</v>
      </c>
      <c r="K61" s="36">
        <f>NPV(K62,E53:E62)+E52</f>
        <v>-1399.4605640068271</v>
      </c>
      <c r="L61" s="5"/>
    </row>
    <row r="62" spans="2:13" x14ac:dyDescent="0.3">
      <c r="B62" s="10">
        <v>10</v>
      </c>
      <c r="C62" s="20">
        <v>1500</v>
      </c>
      <c r="D62" s="20">
        <v>900</v>
      </c>
      <c r="E62" s="24">
        <f t="shared" si="2"/>
        <v>600</v>
      </c>
      <c r="G62" s="35">
        <f>PV($K$15,Tabla156[[#This Row],[Año ]],,-Tabla156[[#This Row],[Flujo ]])</f>
        <v>231.32597365771889</v>
      </c>
      <c r="I62" s="3"/>
      <c r="J62" s="15" t="s">
        <v>7</v>
      </c>
      <c r="K62" s="33">
        <v>0.1</v>
      </c>
      <c r="L62" s="5"/>
    </row>
    <row r="63" spans="2:13" ht="15" thickBot="1" x14ac:dyDescent="0.35">
      <c r="B63" s="11"/>
      <c r="C63" s="19"/>
      <c r="D63" s="19"/>
      <c r="E63" s="11"/>
      <c r="F63" s="11"/>
      <c r="G63" s="34">
        <f>SUBTOTAL(109,G52:G62)</f>
        <v>-1399.4605640068271</v>
      </c>
      <c r="I63" s="6"/>
      <c r="J63" s="7"/>
      <c r="K63" s="32"/>
      <c r="L63" s="8"/>
    </row>
  </sheetData>
  <mergeCells count="6">
    <mergeCell ref="J59:K59"/>
    <mergeCell ref="J5:K5"/>
    <mergeCell ref="J12:K12"/>
    <mergeCell ref="J28:K28"/>
    <mergeCell ref="J35:K35"/>
    <mergeCell ref="J52:K52"/>
  </mergeCells>
  <conditionalFormatting sqref="E5:E15">
    <cfRule type="cellIs" dxfId="12" priority="13" operator="lessThan">
      <formula xml:space="preserve"> 1</formula>
    </cfRule>
  </conditionalFormatting>
  <conditionalFormatting sqref="K7">
    <cfRule type="cellIs" dxfId="11" priority="11" operator="greaterThan">
      <formula>0</formula>
    </cfRule>
    <cfRule type="cellIs" dxfId="10" priority="12" operator="greaterThan">
      <formula>0</formula>
    </cfRule>
  </conditionalFormatting>
  <conditionalFormatting sqref="E28:E38">
    <cfRule type="cellIs" dxfId="9" priority="10" operator="lessThan">
      <formula xml:space="preserve"> 1</formula>
    </cfRule>
  </conditionalFormatting>
  <conditionalFormatting sqref="K30">
    <cfRule type="cellIs" dxfId="8" priority="7" operator="lessThan">
      <formula>-0.0152</formula>
    </cfRule>
    <cfRule type="cellIs" dxfId="7" priority="8" operator="greaterThan">
      <formula>0</formula>
    </cfRule>
    <cfRule type="cellIs" dxfId="6" priority="9" operator="greaterThan">
      <formula>0</formula>
    </cfRule>
  </conditionalFormatting>
  <conditionalFormatting sqref="K37">
    <cfRule type="cellIs" dxfId="5" priority="6" operator="lessThan">
      <formula>-1399</formula>
    </cfRule>
  </conditionalFormatting>
  <conditionalFormatting sqref="E52:E62">
    <cfRule type="cellIs" dxfId="4" priority="5" operator="lessThan">
      <formula xml:space="preserve"> 1</formula>
    </cfRule>
  </conditionalFormatting>
  <conditionalFormatting sqref="K54">
    <cfRule type="cellIs" dxfId="3" priority="2" operator="lessThan">
      <formula>-0.0152</formula>
    </cfRule>
    <cfRule type="cellIs" dxfId="2" priority="3" operator="greaterThan">
      <formula>0</formula>
    </cfRule>
    <cfRule type="cellIs" dxfId="1" priority="4" operator="greaterThan">
      <formula>0</formula>
    </cfRule>
  </conditionalFormatting>
  <conditionalFormatting sqref="K61">
    <cfRule type="cellIs" dxfId="0" priority="1" operator="lessThan">
      <formula>-1399</formula>
    </cfRule>
  </conditionalFormatting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Liliana</dc:creator>
  <cp:lastModifiedBy>Liliana</cp:lastModifiedBy>
  <dcterms:created xsi:type="dcterms:W3CDTF">2024-05-07T23:16:46Z</dcterms:created>
  <dcterms:modified xsi:type="dcterms:W3CDTF">2024-05-08T02:16:02Z</dcterms:modified>
</cp:coreProperties>
</file>