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lex/Documents/BookAnalysis/"/>
    </mc:Choice>
  </mc:AlternateContent>
  <bookViews>
    <workbookView xWindow="1520" yWindow="460" windowWidth="31660" windowHeight="2026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" i="1" l="1"/>
  <c r="U51" i="1"/>
  <c r="U40" i="1"/>
  <c r="U41" i="1"/>
  <c r="U42" i="1"/>
  <c r="U43" i="1"/>
  <c r="U44" i="1"/>
  <c r="U45" i="1"/>
  <c r="U46" i="1"/>
  <c r="U47" i="1"/>
  <c r="U48" i="1"/>
  <c r="U49" i="1"/>
  <c r="U5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2" i="1"/>
  <c r="M48" i="1"/>
  <c r="M46" i="1"/>
  <c r="M33" i="1"/>
  <c r="M13" i="1"/>
  <c r="M34" i="1"/>
  <c r="M36" i="1"/>
  <c r="M26" i="1"/>
  <c r="M2" i="1"/>
  <c r="M43" i="1"/>
  <c r="M31" i="1"/>
  <c r="M25" i="1"/>
  <c r="M35" i="1"/>
  <c r="M30" i="1"/>
  <c r="M3" i="1"/>
  <c r="M42" i="1"/>
  <c r="M47" i="1"/>
  <c r="M38" i="1"/>
  <c r="M6" i="1"/>
  <c r="M28" i="1"/>
  <c r="M21" i="1"/>
  <c r="M11" i="1"/>
  <c r="M50" i="1"/>
  <c r="M49" i="1"/>
  <c r="M24" i="1"/>
  <c r="M17" i="1"/>
  <c r="M32" i="1"/>
  <c r="M9" i="1"/>
  <c r="M14" i="1"/>
  <c r="M18" i="1"/>
  <c r="M19" i="1"/>
  <c r="M29" i="1"/>
  <c r="M20" i="1"/>
  <c r="M15" i="1"/>
  <c r="M41" i="1"/>
  <c r="M44" i="1"/>
  <c r="M5" i="1"/>
  <c r="M10" i="1"/>
  <c r="M22" i="1"/>
  <c r="M7" i="1"/>
  <c r="M23" i="1"/>
  <c r="M40" i="1"/>
  <c r="M45" i="1"/>
  <c r="M8" i="1"/>
  <c r="M16" i="1"/>
  <c r="M4" i="1"/>
  <c r="M12" i="1"/>
  <c r="M39" i="1"/>
  <c r="M37" i="1"/>
  <c r="M27" i="1"/>
</calcChain>
</file>

<file path=xl/sharedStrings.xml><?xml version="1.0" encoding="utf-8"?>
<sst xmlns="http://schemas.openxmlformats.org/spreadsheetml/2006/main" count="139" uniqueCount="134">
  <si>
    <t>Exchange-Traded Funds for Dummies</t>
  </si>
  <si>
    <t>Russell Wild</t>
  </si>
  <si>
    <t>The Conscience of a Conservative</t>
  </si>
  <si>
    <t>Barry M. Goldwater</t>
  </si>
  <si>
    <t>Their Eyes Were Watching God</t>
  </si>
  <si>
    <t>Zora Neale Hurston</t>
  </si>
  <si>
    <t>The Elements of Style</t>
  </si>
  <si>
    <t>William Strunk Jr.</t>
  </si>
  <si>
    <t>Pride and Prejudice</t>
  </si>
  <si>
    <t>Jane Austen</t>
  </si>
  <si>
    <t>A Concise Introduction To Tibetan Buddhism</t>
  </si>
  <si>
    <t>The Snows of Kilimanjaro and Other Stories</t>
  </si>
  <si>
    <t>Ernest Hemingway</t>
  </si>
  <si>
    <t>The Capitalist's Bible: The Essential Guide to Free Markets--and Why They Matter to You</t>
  </si>
  <si>
    <t>Gretchen Morgenson</t>
  </si>
  <si>
    <t>My Vocabulary Did This to Me: The Collected Poetry</t>
  </si>
  <si>
    <t>Jack Spicer</t>
  </si>
  <si>
    <t>The Conscience of a Liberal</t>
  </si>
  <si>
    <t>Paul Krugman</t>
  </si>
  <si>
    <t>Thanissaro Bhikkhu</t>
  </si>
  <si>
    <t>Acid Test: LSD, Ecstasy, and the Power to Heal</t>
  </si>
  <si>
    <t>Tom Shroder</t>
  </si>
  <si>
    <t>The Parsimonious Universe: Shape And Form In The Natural World</t>
  </si>
  <si>
    <t>Stefan Hildebrandt</t>
  </si>
  <si>
    <t>The Tell-Tale Brain: A Neuroscientist's Quest for What Makes Us Human</t>
  </si>
  <si>
    <t>V.S. Ramachandran</t>
  </si>
  <si>
    <t>The Grand Design</t>
  </si>
  <si>
    <t>Stephen Hawking</t>
  </si>
  <si>
    <t>Being Mortal: Medicine and What Matters in the End</t>
  </si>
  <si>
    <t>Atul Gawande</t>
  </si>
  <si>
    <t>The Accidental Universe: The World You Thought You Knew</t>
  </si>
  <si>
    <t>Alan Lightman</t>
  </si>
  <si>
    <t>Kolyma Tales</t>
  </si>
  <si>
    <t>Varlam Shalamov</t>
  </si>
  <si>
    <t>Essential Teachings His Holiness the Dalai Lama</t>
  </si>
  <si>
    <t>Dalai Lama XIV</t>
  </si>
  <si>
    <t>When Breath Becomes Air</t>
  </si>
  <si>
    <t>Paul Kalanithi</t>
  </si>
  <si>
    <t>This Way for the Gas, Ladies and Gentlemen</t>
  </si>
  <si>
    <t>Tadeusz Borowski</t>
  </si>
  <si>
    <t>Meditations</t>
  </si>
  <si>
    <t>Marcus Aurelius</t>
  </si>
  <si>
    <t>Gratitude</t>
  </si>
  <si>
    <t>Oliver Sacks</t>
  </si>
  <si>
    <t>The Captive Mind</t>
  </si>
  <si>
    <t>Enchiridion</t>
  </si>
  <si>
    <t>Epictetus</t>
  </si>
  <si>
    <t>Existentialism Is a Humanism</t>
  </si>
  <si>
    <t>Jean-Paul Sartre</t>
  </si>
  <si>
    <t>Into the Wild</t>
  </si>
  <si>
    <t>Jon Krakauer</t>
  </si>
  <si>
    <t>Into Thin Air: A Personal Account of the Mount Everest Disaster</t>
  </si>
  <si>
    <t>The Alchemist</t>
  </si>
  <si>
    <t>Paulo Coelho</t>
  </si>
  <si>
    <t>Journey to the Center of the Earth (Extraordinary Voyages, #3)</t>
  </si>
  <si>
    <t>Jules Verne</t>
  </si>
  <si>
    <t>Falling Out of Time</t>
  </si>
  <si>
    <t>David Grossman</t>
  </si>
  <si>
    <t>The Magic Mountain</t>
  </si>
  <si>
    <t>Thomas Mann</t>
  </si>
  <si>
    <t>The Stranger</t>
  </si>
  <si>
    <t>Albert Camus</t>
  </si>
  <si>
    <t>The Symposium</t>
  </si>
  <si>
    <t>Plato</t>
  </si>
  <si>
    <t>Apology</t>
  </si>
  <si>
    <t>Eryxias</t>
  </si>
  <si>
    <t>Lysis</t>
  </si>
  <si>
    <t>Beloved</t>
  </si>
  <si>
    <t>Toni Morrison</t>
  </si>
  <si>
    <t>Macbeth</t>
  </si>
  <si>
    <t>William Shakespeare</t>
  </si>
  <si>
    <t>The Kite Runner</t>
  </si>
  <si>
    <t>Khaled Hosseini</t>
  </si>
  <si>
    <t>Brave New World</t>
  </si>
  <si>
    <t>Aldous Huxley</t>
  </si>
  <si>
    <t>Fight Club</t>
  </si>
  <si>
    <t>Chuck Palahniuk</t>
  </si>
  <si>
    <t>All the Light We Cannot See</t>
  </si>
  <si>
    <t>Anthony Doerr</t>
  </si>
  <si>
    <t>Even The Stars Look Lonesome</t>
  </si>
  <si>
    <t>Maya Angelou</t>
  </si>
  <si>
    <t>The Heart</t>
  </si>
  <si>
    <t>Maylis de Kerangal</t>
  </si>
  <si>
    <t>The Five People You Meet in Heaven</t>
  </si>
  <si>
    <t>Mitch Albom</t>
  </si>
  <si>
    <t>Slaughterhouse-Five</t>
  </si>
  <si>
    <t>Kurt Vonnegut Jr.</t>
  </si>
  <si>
    <t>The Champion's Mind: How Great Athletes Think, Train, and Thrive</t>
  </si>
  <si>
    <t>Jim Afremow</t>
  </si>
  <si>
    <t>The Buddha's Teachings: An Introduction</t>
  </si>
  <si>
    <t>The Sun Also Rises</t>
  </si>
  <si>
    <t>Czeslaw Milosz</t>
  </si>
  <si>
    <t>book_id</t>
  </si>
  <si>
    <t>title</t>
  </si>
  <si>
    <t>author</t>
  </si>
  <si>
    <t>isbn13</t>
  </si>
  <si>
    <t>rating</t>
  </si>
  <si>
    <t>agg_rating</t>
  </si>
  <si>
    <t>pages</t>
  </si>
  <si>
    <t>pub_year</t>
  </si>
  <si>
    <t>org_pub_year</t>
  </si>
  <si>
    <t>finished</t>
  </si>
  <si>
    <t>started</t>
  </si>
  <si>
    <t>duration</t>
  </si>
  <si>
    <t>is_fiction</t>
  </si>
  <si>
    <t>is_nonfiction</t>
  </si>
  <si>
    <t>is_female</t>
  </si>
  <si>
    <t>is_adventure</t>
  </si>
  <si>
    <t>is_biography</t>
  </si>
  <si>
    <t>is_drama</t>
  </si>
  <si>
    <t>is_expository</t>
  </si>
  <si>
    <t>is_memoir</t>
  </si>
  <si>
    <t>is_philosophy</t>
  </si>
  <si>
    <t>is_poetry</t>
  </si>
  <si>
    <t>is_religion</t>
  </si>
  <si>
    <t>is_science</t>
  </si>
  <si>
    <t>is_historical_ficition</t>
  </si>
  <si>
    <t>is_political_science</t>
  </si>
  <si>
    <t>is_realistic_fiction</t>
  </si>
  <si>
    <t>is_short_story</t>
  </si>
  <si>
    <t>inf_north_amer</t>
  </si>
  <si>
    <t>inf_south_central_amer</t>
  </si>
  <si>
    <t>inf_asia</t>
  </si>
  <si>
    <t>inf_middle_east</t>
  </si>
  <si>
    <t>inf_west_europe</t>
  </si>
  <si>
    <t>inf_east_europe</t>
  </si>
  <si>
    <t>inf_africa</t>
  </si>
  <si>
    <t>inf_oceania</t>
  </si>
  <si>
    <t>is_sci_fi</t>
  </si>
  <si>
    <t>No Animals We Could Name</t>
  </si>
  <si>
    <t>Ted Sanders</t>
  </si>
  <si>
    <t>John Powers (academic)</t>
  </si>
  <si>
    <t>The Pearl</t>
  </si>
  <si>
    <t>John Steinbeck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</si>
</sst>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" fontId="3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abSelected="1" showRuler="0" topLeftCell="B1" workbookViewId="0">
      <pane ySplit="1" topLeftCell="A12" activePane="bottomLeft" state="frozen"/>
      <selection pane="bottomLeft" activeCell="AK52" sqref="AK52"/>
    </sheetView>
  </sheetViews>
  <sheetFormatPr baseColWidth="10" defaultRowHeight="16" x14ac:dyDescent="0.2"/>
  <cols>
    <col min="1" max="1" width="9.1640625" style="3" customWidth="1"/>
    <col min="2" max="2" width="72.83203125" style="4" bestFit="1" customWidth="1"/>
    <col min="3" max="3" width="20.6640625" style="4" bestFit="1" customWidth="1"/>
    <col min="4" max="4" width="14" style="3" bestFit="1" customWidth="1"/>
    <col min="5" max="5" width="20.6640625" style="3" bestFit="1" customWidth="1"/>
    <col min="6" max="6" width="7.33203125" style="3" bestFit="1" customWidth="1"/>
    <col min="7" max="7" width="14.1640625" style="3" bestFit="1" customWidth="1"/>
    <col min="8" max="8" width="14.83203125" style="3" bestFit="1" customWidth="1"/>
    <col min="9" max="9" width="14.5" style="3" bestFit="1" customWidth="1"/>
    <col min="10" max="10" width="8.6640625" style="3" bestFit="1" customWidth="1"/>
    <col min="11" max="11" width="12.33203125" style="3" bestFit="1" customWidth="1"/>
    <col min="12" max="12" width="9" style="3" bestFit="1" customWidth="1"/>
    <col min="13" max="13" width="14.33203125" style="2" customWidth="1"/>
    <col min="14" max="14" width="5.83203125" style="3" bestFit="1" customWidth="1"/>
    <col min="15" max="15" width="9.6640625" style="2" bestFit="1" customWidth="1"/>
    <col min="16" max="16" width="5.83203125" style="3" bestFit="1" customWidth="1"/>
    <col min="17" max="17" width="8.83203125" style="3" bestFit="1" customWidth="1"/>
    <col min="18" max="18" width="12.5" style="3" bestFit="1" customWidth="1"/>
    <col min="19" max="20" width="8.6640625" style="1" bestFit="1" customWidth="1"/>
    <col min="21" max="21" width="8" style="3" bestFit="1" customWidth="1"/>
    <col min="22" max="22" width="8.5" style="3" bestFit="1" customWidth="1"/>
    <col min="23" max="24" width="11.6640625" style="3" bestFit="1" customWidth="1"/>
    <col min="25" max="25" width="11.5" style="3" bestFit="1" customWidth="1"/>
    <col min="26" max="26" width="8.5" bestFit="1" customWidth="1"/>
    <col min="27" max="27" width="11.83203125" bestFit="1" customWidth="1"/>
    <col min="28" max="28" width="17.33203125" bestFit="1" customWidth="1"/>
    <col min="29" max="29" width="9.6640625" bestFit="1" customWidth="1"/>
    <col min="30" max="30" width="12.1640625" bestFit="1" customWidth="1"/>
    <col min="31" max="31" width="8.6640625" bestFit="1" customWidth="1"/>
    <col min="32" max="32" width="16.6640625" bestFit="1" customWidth="1"/>
    <col min="33" max="33" width="15.83203125" bestFit="1" customWidth="1"/>
    <col min="34" max="34" width="9.5" bestFit="1" customWidth="1"/>
    <col min="35" max="35" width="9.33203125" bestFit="1" customWidth="1"/>
    <col min="36" max="36" width="15.5" bestFit="1" customWidth="1"/>
    <col min="37" max="37" width="12.6640625" bestFit="1" customWidth="1"/>
  </cols>
  <sheetData>
    <row r="1" spans="1:37" x14ac:dyDescent="0.2">
      <c r="A1" s="3" t="s">
        <v>92</v>
      </c>
      <c r="B1" s="4" t="s">
        <v>93</v>
      </c>
      <c r="C1" s="4" t="s">
        <v>94</v>
      </c>
      <c r="D1" s="3" t="s">
        <v>120</v>
      </c>
      <c r="E1" s="3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3" t="s">
        <v>127</v>
      </c>
      <c r="L1" s="3" t="s">
        <v>106</v>
      </c>
      <c r="M1" s="2" t="s">
        <v>95</v>
      </c>
      <c r="N1" s="3" t="s">
        <v>96</v>
      </c>
      <c r="O1" s="2" t="s">
        <v>97</v>
      </c>
      <c r="P1" s="3" t="s">
        <v>98</v>
      </c>
      <c r="Q1" s="3" t="s">
        <v>99</v>
      </c>
      <c r="R1" s="3" t="s">
        <v>100</v>
      </c>
      <c r="S1" s="1" t="s">
        <v>101</v>
      </c>
      <c r="T1" s="1" t="s">
        <v>102</v>
      </c>
      <c r="U1" s="3" t="s">
        <v>103</v>
      </c>
      <c r="V1" s="3" t="s">
        <v>104</v>
      </c>
      <c r="W1" s="3" t="s">
        <v>105</v>
      </c>
      <c r="X1" s="3" t="s">
        <v>107</v>
      </c>
      <c r="Y1" s="3" t="s">
        <v>108</v>
      </c>
      <c r="Z1" t="s">
        <v>109</v>
      </c>
      <c r="AA1" t="s">
        <v>110</v>
      </c>
      <c r="AB1" t="s">
        <v>116</v>
      </c>
      <c r="AC1" t="s">
        <v>111</v>
      </c>
      <c r="AD1" t="s">
        <v>112</v>
      </c>
      <c r="AE1" t="s">
        <v>113</v>
      </c>
      <c r="AF1" t="s">
        <v>117</v>
      </c>
      <c r="AG1" t="s">
        <v>118</v>
      </c>
      <c r="AH1" t="s">
        <v>114</v>
      </c>
      <c r="AI1" t="s">
        <v>115</v>
      </c>
      <c r="AJ1" t="s">
        <v>128</v>
      </c>
      <c r="AK1" t="s">
        <v>119</v>
      </c>
    </row>
    <row r="2" spans="1:37" x14ac:dyDescent="0.2">
      <c r="A2" s="3">
        <v>2280676</v>
      </c>
      <c r="B2" s="4" t="s">
        <v>10</v>
      </c>
      <c r="C2" s="4" t="s">
        <v>131</v>
      </c>
      <c r="D2" s="3">
        <v>1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3">
        <v>0</v>
      </c>
      <c r="M2" s="2" t="str">
        <f>"9781559392969"</f>
        <v>9781559392969</v>
      </c>
      <c r="N2" s="3">
        <v>2</v>
      </c>
      <c r="O2" s="2">
        <v>3.67</v>
      </c>
      <c r="P2" s="3">
        <v>160</v>
      </c>
      <c r="Q2" s="3">
        <v>2008</v>
      </c>
      <c r="R2" s="3">
        <v>2008</v>
      </c>
      <c r="S2" s="1">
        <v>42717</v>
      </c>
      <c r="T2" s="1">
        <v>42699</v>
      </c>
      <c r="U2" s="3">
        <f>S2-T2</f>
        <v>18</v>
      </c>
      <c r="V2" s="3">
        <v>0</v>
      </c>
      <c r="W2" s="3">
        <v>1</v>
      </c>
      <c r="X2" s="3">
        <v>0</v>
      </c>
      <c r="Y2" s="3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</row>
    <row r="3" spans="1:37" x14ac:dyDescent="0.2">
      <c r="A3" s="3">
        <v>20821131</v>
      </c>
      <c r="B3" s="4" t="s">
        <v>20</v>
      </c>
      <c r="C3" s="4" t="s">
        <v>21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2" t="str">
        <f>"9780399162794"</f>
        <v>9780399162794</v>
      </c>
      <c r="N3" s="3">
        <v>5</v>
      </c>
      <c r="O3" s="2">
        <v>4.2699999999999996</v>
      </c>
      <c r="P3" s="3">
        <v>448</v>
      </c>
      <c r="Q3" s="3">
        <v>2014</v>
      </c>
      <c r="R3" s="3">
        <v>2014</v>
      </c>
      <c r="S3" s="1">
        <v>42575</v>
      </c>
      <c r="T3" s="1">
        <v>42570</v>
      </c>
      <c r="U3" s="3">
        <f t="shared" ref="U3:U52" si="0">S3-T3</f>
        <v>5</v>
      </c>
      <c r="V3" s="3">
        <v>0</v>
      </c>
      <c r="W3" s="3">
        <v>1</v>
      </c>
      <c r="X3" s="3">
        <v>0</v>
      </c>
      <c r="Y3" s="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">
      <c r="A4" s="3">
        <v>18143977</v>
      </c>
      <c r="B4" s="4" t="s">
        <v>77</v>
      </c>
      <c r="C4" s="4" t="s">
        <v>78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2" t="str">
        <f>"9781476746586"</f>
        <v>9781476746586</v>
      </c>
      <c r="N4" s="3">
        <v>5</v>
      </c>
      <c r="O4" s="2">
        <v>4.32</v>
      </c>
      <c r="P4" s="3">
        <v>531</v>
      </c>
      <c r="Q4" s="3">
        <v>2014</v>
      </c>
      <c r="R4" s="3">
        <v>2014</v>
      </c>
      <c r="S4" s="1">
        <v>42798</v>
      </c>
      <c r="T4" s="1">
        <v>42790</v>
      </c>
      <c r="U4" s="3">
        <f t="shared" si="0"/>
        <v>8</v>
      </c>
      <c r="V4" s="3">
        <v>1</v>
      </c>
      <c r="W4" s="3">
        <v>0</v>
      </c>
      <c r="X4" s="3">
        <v>0</v>
      </c>
      <c r="Y4" s="3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s="3">
        <v>73945</v>
      </c>
      <c r="B5" s="4" t="s">
        <v>64</v>
      </c>
      <c r="C5" s="4" t="s">
        <v>63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3">
        <v>0</v>
      </c>
      <c r="M5" s="2" t="str">
        <f>"9780865163485"</f>
        <v>9780865163485</v>
      </c>
      <c r="N5" s="3">
        <v>4</v>
      </c>
      <c r="O5" s="2">
        <v>4.1500000000000004</v>
      </c>
      <c r="P5" s="3">
        <v>127</v>
      </c>
      <c r="Q5" s="3">
        <v>1997</v>
      </c>
      <c r="R5" s="3">
        <v>-390</v>
      </c>
      <c r="S5" s="1">
        <v>42936</v>
      </c>
      <c r="T5" s="1">
        <v>42936</v>
      </c>
      <c r="U5" s="3">
        <f t="shared" si="0"/>
        <v>0</v>
      </c>
      <c r="V5" s="3">
        <v>1</v>
      </c>
      <c r="W5" s="3">
        <v>0</v>
      </c>
      <c r="X5" s="3">
        <v>0</v>
      </c>
      <c r="Y5" s="3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s="3">
        <v>20696006</v>
      </c>
      <c r="B6" s="4" t="s">
        <v>28</v>
      </c>
      <c r="C6" s="4" t="s">
        <v>29</v>
      </c>
      <c r="D6" s="3">
        <v>1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2" t="str">
        <f>"9780805095159"</f>
        <v>9780805095159</v>
      </c>
      <c r="N6" s="3">
        <v>4</v>
      </c>
      <c r="O6" s="2">
        <v>4.41</v>
      </c>
      <c r="P6" s="3">
        <v>282</v>
      </c>
      <c r="Q6" s="3">
        <v>2014</v>
      </c>
      <c r="R6" s="3">
        <v>2014</v>
      </c>
      <c r="S6" s="1">
        <v>42941</v>
      </c>
      <c r="T6" s="1">
        <v>42920</v>
      </c>
      <c r="U6" s="3">
        <f t="shared" si="0"/>
        <v>21</v>
      </c>
      <c r="V6" s="3">
        <v>0</v>
      </c>
      <c r="W6" s="3">
        <v>1</v>
      </c>
      <c r="X6" s="3">
        <v>0</v>
      </c>
      <c r="Y6" s="3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</row>
    <row r="7" spans="1:37" x14ac:dyDescent="0.2">
      <c r="A7" s="3">
        <v>6149</v>
      </c>
      <c r="B7" s="4" t="s">
        <v>67</v>
      </c>
      <c r="C7" s="4" t="s">
        <v>68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1</v>
      </c>
      <c r="M7" s="2" t="str">
        <f>"9781400033416"</f>
        <v>9781400033416</v>
      </c>
      <c r="N7" s="3">
        <v>3</v>
      </c>
      <c r="O7" s="2">
        <v>3.78</v>
      </c>
      <c r="P7" s="3">
        <v>324</v>
      </c>
      <c r="Q7" s="3">
        <v>2004</v>
      </c>
      <c r="R7" s="3">
        <v>1987</v>
      </c>
      <c r="S7" s="1">
        <v>42095</v>
      </c>
      <c r="T7" s="1">
        <v>42006</v>
      </c>
      <c r="U7" s="3">
        <f t="shared" si="0"/>
        <v>89</v>
      </c>
      <c r="V7" s="3">
        <v>1</v>
      </c>
      <c r="W7" s="3">
        <v>0</v>
      </c>
      <c r="X7" s="3">
        <v>0</v>
      </c>
      <c r="Y7" s="3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s="3">
        <v>5129</v>
      </c>
      <c r="B8" s="4" t="s">
        <v>73</v>
      </c>
      <c r="C8" s="4" t="s">
        <v>74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2" t="str">
        <f>"9780060929879"</f>
        <v>9780060929879</v>
      </c>
      <c r="N8" s="3">
        <v>4</v>
      </c>
      <c r="O8" s="2">
        <v>3.97</v>
      </c>
      <c r="P8" s="3">
        <v>231</v>
      </c>
      <c r="Q8" s="3">
        <v>1998</v>
      </c>
      <c r="R8" s="3">
        <v>1932</v>
      </c>
      <c r="S8" s="1">
        <v>42753</v>
      </c>
      <c r="T8" s="1">
        <v>42725</v>
      </c>
      <c r="U8" s="3">
        <f t="shared" si="0"/>
        <v>28</v>
      </c>
      <c r="V8" s="3">
        <v>1</v>
      </c>
      <c r="W8" s="3">
        <v>0</v>
      </c>
      <c r="X8" s="3">
        <v>0</v>
      </c>
      <c r="Y8" s="3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</row>
    <row r="9" spans="1:37" x14ac:dyDescent="0.2">
      <c r="A9" s="3">
        <v>24615</v>
      </c>
      <c r="B9" s="4" t="s">
        <v>45</v>
      </c>
      <c r="C9" s="4" t="s">
        <v>46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2" t="str">
        <f>"9780486433592"</f>
        <v>9780486433592</v>
      </c>
      <c r="N9" s="3">
        <v>4</v>
      </c>
      <c r="O9" s="2">
        <v>4.1399999999999997</v>
      </c>
      <c r="P9" s="3">
        <v>64</v>
      </c>
      <c r="Q9" s="3">
        <v>2004</v>
      </c>
      <c r="R9" s="3">
        <v>125</v>
      </c>
      <c r="S9" s="1">
        <v>42939</v>
      </c>
      <c r="T9" s="1">
        <v>42903</v>
      </c>
      <c r="U9" s="3">
        <f t="shared" si="0"/>
        <v>36</v>
      </c>
      <c r="V9" s="3">
        <v>0</v>
      </c>
      <c r="W9" s="3">
        <v>1</v>
      </c>
      <c r="X9" s="3">
        <v>0</v>
      </c>
      <c r="Y9" s="3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s="3">
        <v>12099669</v>
      </c>
      <c r="B10" s="4" t="s">
        <v>65</v>
      </c>
      <c r="C10" s="4" t="s">
        <v>63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2" t="str">
        <f>""</f>
        <v/>
      </c>
      <c r="N10" s="3">
        <v>3</v>
      </c>
      <c r="O10" s="2">
        <v>3.65</v>
      </c>
      <c r="P10" s="3">
        <v>48</v>
      </c>
      <c r="Q10" s="3">
        <v>2014</v>
      </c>
      <c r="R10" s="3">
        <v>2001</v>
      </c>
      <c r="S10" s="1">
        <v>42947</v>
      </c>
      <c r="T10" s="1">
        <v>42947</v>
      </c>
      <c r="U10" s="3">
        <f t="shared" si="0"/>
        <v>0</v>
      </c>
      <c r="V10" s="3">
        <v>1</v>
      </c>
      <c r="W10" s="3">
        <v>0</v>
      </c>
      <c r="X10" s="3">
        <v>0</v>
      </c>
      <c r="Y10" s="3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s="3">
        <v>1122211</v>
      </c>
      <c r="B11" s="4" t="s">
        <v>34</v>
      </c>
      <c r="C11" s="4" t="s">
        <v>35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2" t="str">
        <f>"9781567317947"</f>
        <v>9781567317947</v>
      </c>
      <c r="N11" s="3">
        <v>4</v>
      </c>
      <c r="O11" s="2">
        <v>4.07</v>
      </c>
      <c r="P11" s="3">
        <v>129</v>
      </c>
      <c r="Q11" s="3">
        <v>1995</v>
      </c>
      <c r="R11" s="3">
        <v>1995</v>
      </c>
      <c r="S11" s="1">
        <v>42865</v>
      </c>
      <c r="T11" s="1">
        <v>42857</v>
      </c>
      <c r="U11" s="3">
        <f t="shared" si="0"/>
        <v>8</v>
      </c>
      <c r="V11" s="3">
        <v>0</v>
      </c>
      <c r="W11" s="3">
        <v>1</v>
      </c>
      <c r="X11" s="3">
        <v>0</v>
      </c>
      <c r="Y11" s="3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</row>
    <row r="12" spans="1:37" x14ac:dyDescent="0.2">
      <c r="A12" s="3">
        <v>130193</v>
      </c>
      <c r="B12" s="4" t="s">
        <v>79</v>
      </c>
      <c r="C12" s="4" t="s">
        <v>80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1</v>
      </c>
      <c r="M12" s="2" t="str">
        <f>"9781860495618"</f>
        <v>9781860495618</v>
      </c>
      <c r="N12" s="3">
        <v>4</v>
      </c>
      <c r="O12" s="2">
        <v>4.0999999999999996</v>
      </c>
      <c r="P12" s="3">
        <v>145</v>
      </c>
      <c r="Q12" s="3">
        <v>1997</v>
      </c>
      <c r="R12" s="3">
        <v>1996</v>
      </c>
      <c r="S12" s="1">
        <v>42919</v>
      </c>
      <c r="T12" s="1">
        <v>42919</v>
      </c>
      <c r="U12" s="3">
        <f t="shared" si="0"/>
        <v>0</v>
      </c>
      <c r="V12" s="3">
        <v>1</v>
      </c>
      <c r="W12" s="3">
        <v>0</v>
      </c>
      <c r="X12" s="3">
        <v>0</v>
      </c>
      <c r="Y12" s="3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s="3">
        <v>13838076</v>
      </c>
      <c r="B13" s="4" t="s">
        <v>0</v>
      </c>
      <c r="C13" s="4" t="s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2" t="str">
        <f>"9781118104248"</f>
        <v>9781118104248</v>
      </c>
      <c r="N13" s="3">
        <v>3</v>
      </c>
      <c r="O13" s="2">
        <v>3.84</v>
      </c>
      <c r="P13" s="3">
        <v>384</v>
      </c>
      <c r="Q13" s="3">
        <v>2011</v>
      </c>
      <c r="R13" s="3">
        <v>2006</v>
      </c>
      <c r="S13" s="1">
        <v>42430</v>
      </c>
      <c r="T13" s="1">
        <v>42392</v>
      </c>
      <c r="U13" s="3">
        <f t="shared" si="0"/>
        <v>38</v>
      </c>
      <c r="V13" s="3">
        <v>0</v>
      </c>
      <c r="W13" s="3">
        <v>1</v>
      </c>
      <c r="X13" s="3">
        <v>0</v>
      </c>
      <c r="Y13" s="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s="3">
        <v>51985</v>
      </c>
      <c r="B14" s="4" t="s">
        <v>47</v>
      </c>
      <c r="C14" s="4" t="s">
        <v>48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2" t="str">
        <f>"9780300115468"</f>
        <v>9780300115468</v>
      </c>
      <c r="N14" s="3">
        <v>2</v>
      </c>
      <c r="O14" s="2">
        <v>3.96</v>
      </c>
      <c r="P14" s="3">
        <v>108</v>
      </c>
      <c r="Q14" s="3">
        <v>2007</v>
      </c>
      <c r="R14" s="3">
        <v>1946</v>
      </c>
      <c r="S14" s="1">
        <v>42987</v>
      </c>
      <c r="T14" s="1">
        <v>42984</v>
      </c>
      <c r="U14" s="3">
        <f t="shared" si="0"/>
        <v>3</v>
      </c>
      <c r="V14" s="3">
        <v>0</v>
      </c>
      <c r="W14" s="3">
        <v>1</v>
      </c>
      <c r="X14" s="3">
        <v>0</v>
      </c>
      <c r="Y14" s="3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s="3">
        <v>19766643</v>
      </c>
      <c r="B15" s="4" t="s">
        <v>56</v>
      </c>
      <c r="C15" s="4" t="s">
        <v>57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2" t="str">
        <f>""</f>
        <v/>
      </c>
      <c r="N15" s="3">
        <v>5</v>
      </c>
      <c r="O15" s="2">
        <v>3.88</v>
      </c>
      <c r="P15" s="3">
        <v>208</v>
      </c>
      <c r="Q15" s="3">
        <v>2014</v>
      </c>
      <c r="R15" s="3">
        <v>2011</v>
      </c>
      <c r="S15" s="1">
        <v>43000</v>
      </c>
      <c r="T15" s="1">
        <v>42999</v>
      </c>
      <c r="U15" s="3">
        <f t="shared" si="0"/>
        <v>1</v>
      </c>
      <c r="V15" s="3">
        <v>1</v>
      </c>
      <c r="W15" s="3">
        <v>0</v>
      </c>
      <c r="X15" s="3">
        <v>0</v>
      </c>
      <c r="Y15" s="3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s="3">
        <v>5759</v>
      </c>
      <c r="B16" s="4" t="s">
        <v>75</v>
      </c>
      <c r="C16" s="4" t="s">
        <v>76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2" t="str">
        <f>"9780393327342"</f>
        <v>9780393327342</v>
      </c>
      <c r="N16" s="3">
        <v>5</v>
      </c>
      <c r="O16" s="2">
        <v>4.2</v>
      </c>
      <c r="P16" s="3">
        <v>218</v>
      </c>
      <c r="Q16" s="3">
        <v>2005</v>
      </c>
      <c r="R16" s="3">
        <v>1996</v>
      </c>
      <c r="S16" s="1">
        <v>42768</v>
      </c>
      <c r="T16" s="1">
        <v>42760</v>
      </c>
      <c r="U16" s="3">
        <f t="shared" si="0"/>
        <v>8</v>
      </c>
      <c r="V16" s="3">
        <v>1</v>
      </c>
      <c r="W16" s="3">
        <v>0</v>
      </c>
      <c r="X16" s="3">
        <v>0</v>
      </c>
      <c r="Y16" s="3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s="3">
        <v>27161964</v>
      </c>
      <c r="B17" s="4" t="s">
        <v>42</v>
      </c>
      <c r="C17" s="4" t="s">
        <v>43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2" t="str">
        <f>"9780345811363"</f>
        <v>9780345811363</v>
      </c>
      <c r="N17" s="3">
        <v>5</v>
      </c>
      <c r="O17" s="2">
        <v>4.1399999999999997</v>
      </c>
      <c r="P17" s="3">
        <v>64</v>
      </c>
      <c r="Q17" s="3">
        <v>2015</v>
      </c>
      <c r="R17" s="3">
        <v>2015</v>
      </c>
      <c r="S17" s="1">
        <v>42938</v>
      </c>
      <c r="T17" s="1">
        <v>42938</v>
      </c>
      <c r="U17" s="3">
        <f t="shared" si="0"/>
        <v>0</v>
      </c>
      <c r="V17" s="3">
        <v>0</v>
      </c>
      <c r="W17" s="3">
        <v>1</v>
      </c>
      <c r="X17" s="3">
        <v>0</v>
      </c>
      <c r="Y17" s="3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s="3">
        <v>1845</v>
      </c>
      <c r="B18" s="4" t="s">
        <v>49</v>
      </c>
      <c r="C18" s="4" t="s">
        <v>50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2" t="str">
        <f>"9780385486804"</f>
        <v>9780385486804</v>
      </c>
      <c r="N18" s="3">
        <v>3</v>
      </c>
      <c r="O18" s="2">
        <v>3.95</v>
      </c>
      <c r="P18" s="3">
        <v>207</v>
      </c>
      <c r="Q18" s="3">
        <v>1997</v>
      </c>
      <c r="R18" s="3">
        <v>1996</v>
      </c>
      <c r="S18" s="1">
        <v>42905</v>
      </c>
      <c r="T18" s="1">
        <v>42904</v>
      </c>
      <c r="U18" s="3">
        <f t="shared" si="0"/>
        <v>1</v>
      </c>
      <c r="V18" s="3">
        <v>1</v>
      </c>
      <c r="W18" s="3">
        <v>0</v>
      </c>
      <c r="X18" s="3">
        <v>1</v>
      </c>
      <c r="Y18" s="3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s="3">
        <v>1898</v>
      </c>
      <c r="B19" s="4" t="s">
        <v>51</v>
      </c>
      <c r="C19" s="4" t="s">
        <v>50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2" t="str">
        <f>"9780385494786"</f>
        <v>9780385494786</v>
      </c>
      <c r="N19" s="3">
        <v>4</v>
      </c>
      <c r="O19" s="2">
        <v>4.12</v>
      </c>
      <c r="P19" s="3">
        <v>368</v>
      </c>
      <c r="Q19" s="3">
        <v>1999</v>
      </c>
      <c r="R19" s="3">
        <v>1997</v>
      </c>
      <c r="S19" s="1">
        <v>42549</v>
      </c>
      <c r="T19" s="1">
        <v>42547</v>
      </c>
      <c r="U19" s="3">
        <f t="shared" si="0"/>
        <v>2</v>
      </c>
      <c r="V19" s="3">
        <v>1</v>
      </c>
      <c r="W19" s="3">
        <v>0</v>
      </c>
      <c r="X19" s="3">
        <v>1</v>
      </c>
      <c r="Y19" s="3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s="3">
        <v>32829</v>
      </c>
      <c r="B20" s="4" t="s">
        <v>54</v>
      </c>
      <c r="C20" s="4" t="s">
        <v>55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2" t="str">
        <f>"9780553213973"</f>
        <v>9780553213973</v>
      </c>
      <c r="N20" s="3">
        <v>4</v>
      </c>
      <c r="O20" s="2">
        <v>3.84</v>
      </c>
      <c r="P20" s="3">
        <v>240</v>
      </c>
      <c r="Q20" s="3">
        <v>2006</v>
      </c>
      <c r="R20" s="3">
        <v>1864</v>
      </c>
      <c r="S20" s="1">
        <v>42902</v>
      </c>
      <c r="T20" s="1">
        <v>42889</v>
      </c>
      <c r="U20" s="3">
        <f t="shared" si="0"/>
        <v>13</v>
      </c>
      <c r="V20" s="3">
        <v>1</v>
      </c>
      <c r="W20" s="3">
        <v>0</v>
      </c>
      <c r="X20" s="3">
        <v>1</v>
      </c>
      <c r="Y20" s="3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</row>
    <row r="21" spans="1:37" x14ac:dyDescent="0.2">
      <c r="A21" s="3">
        <v>3078122</v>
      </c>
      <c r="B21" s="4" t="s">
        <v>32</v>
      </c>
      <c r="C21" s="4" t="s">
        <v>33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2" t="str">
        <f>"9780393000771"</f>
        <v>9780393000771</v>
      </c>
      <c r="N21" s="3">
        <v>5</v>
      </c>
      <c r="O21" s="2">
        <v>4.34</v>
      </c>
      <c r="P21" s="3">
        <v>222</v>
      </c>
      <c r="Q21" s="3">
        <v>1980</v>
      </c>
      <c r="R21" s="3">
        <v>1978</v>
      </c>
      <c r="S21" s="1">
        <v>42401</v>
      </c>
      <c r="T21" s="1">
        <v>42391</v>
      </c>
      <c r="U21" s="3">
        <f t="shared" si="0"/>
        <v>10</v>
      </c>
      <c r="V21" s="3">
        <v>0</v>
      </c>
      <c r="W21" s="3">
        <v>1</v>
      </c>
      <c r="X21" s="3">
        <v>0</v>
      </c>
      <c r="Y21" s="3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s="3">
        <v>11300802</v>
      </c>
      <c r="B22" s="4" t="s">
        <v>66</v>
      </c>
      <c r="C22" s="4" t="s">
        <v>63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2" t="str">
        <f>"9781419131806"</f>
        <v>9781419131806</v>
      </c>
      <c r="N22" s="3">
        <v>3</v>
      </c>
      <c r="O22" s="2">
        <v>3.52</v>
      </c>
      <c r="P22" s="3">
        <v>48</v>
      </c>
      <c r="Q22" s="3">
        <v>2004</v>
      </c>
      <c r="R22" s="3">
        <v>-380</v>
      </c>
      <c r="S22" s="1">
        <v>42961</v>
      </c>
      <c r="T22" s="1">
        <v>42959</v>
      </c>
      <c r="U22" s="3">
        <f t="shared" si="0"/>
        <v>2</v>
      </c>
      <c r="V22" s="3">
        <v>1</v>
      </c>
      <c r="W22" s="3">
        <v>0</v>
      </c>
      <c r="X22" s="3">
        <v>0</v>
      </c>
      <c r="Y22" s="3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s="3">
        <v>8852</v>
      </c>
      <c r="B23" s="4" t="s">
        <v>69</v>
      </c>
      <c r="C23" s="4" t="s">
        <v>70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2" t="str">
        <f>"9780743477109"</f>
        <v>9780743477109</v>
      </c>
      <c r="N23" s="3">
        <v>3</v>
      </c>
      <c r="O23" s="2">
        <v>3.88</v>
      </c>
      <c r="P23" s="3">
        <v>249</v>
      </c>
      <c r="Q23" s="3">
        <v>2003</v>
      </c>
      <c r="R23" s="3">
        <v>1606</v>
      </c>
      <c r="S23" s="1">
        <v>42291</v>
      </c>
      <c r="T23" s="1">
        <v>42290</v>
      </c>
      <c r="U23" s="3">
        <f t="shared" si="0"/>
        <v>1</v>
      </c>
      <c r="V23" s="3">
        <v>1</v>
      </c>
      <c r="W23" s="3">
        <v>0</v>
      </c>
      <c r="X23" s="3">
        <v>0</v>
      </c>
      <c r="Y23" s="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s="3">
        <v>30659</v>
      </c>
      <c r="B24" s="4" t="s">
        <v>40</v>
      </c>
      <c r="C24" s="4" t="s">
        <v>41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3">
        <v>0</v>
      </c>
      <c r="L24" s="3">
        <v>0</v>
      </c>
      <c r="M24" s="2" t="str">
        <f>"9780140449334"</f>
        <v>9780140449334</v>
      </c>
      <c r="N24" s="3">
        <v>4</v>
      </c>
      <c r="O24" s="2">
        <v>4.21</v>
      </c>
      <c r="P24" s="3">
        <v>304</v>
      </c>
      <c r="Q24" s="3">
        <v>2006</v>
      </c>
      <c r="R24" s="3">
        <v>180</v>
      </c>
      <c r="S24" s="1">
        <v>42880</v>
      </c>
      <c r="T24" s="1">
        <v>42793</v>
      </c>
      <c r="U24" s="3">
        <f t="shared" si="0"/>
        <v>87</v>
      </c>
      <c r="V24" s="3">
        <v>0</v>
      </c>
      <c r="W24" s="3">
        <v>1</v>
      </c>
      <c r="X24" s="3">
        <v>0</v>
      </c>
      <c r="Y24" s="3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s="3">
        <v>3309420</v>
      </c>
      <c r="B25" s="4" t="s">
        <v>15</v>
      </c>
      <c r="C25" s="4" t="s">
        <v>16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2" t="str">
        <f>"9780819568878"</f>
        <v>9780819568878</v>
      </c>
      <c r="N25" s="3">
        <v>1</v>
      </c>
      <c r="O25" s="2">
        <v>4.41</v>
      </c>
      <c r="P25" s="3">
        <v>508</v>
      </c>
      <c r="Q25" s="3">
        <v>2008</v>
      </c>
      <c r="R25" s="3">
        <v>2008</v>
      </c>
      <c r="S25" s="1">
        <v>43042</v>
      </c>
      <c r="T25" s="1">
        <v>43036</v>
      </c>
      <c r="U25" s="3">
        <f t="shared" si="0"/>
        <v>6</v>
      </c>
      <c r="V25" s="3">
        <v>1</v>
      </c>
      <c r="W25" s="3">
        <v>0</v>
      </c>
      <c r="X25" s="3">
        <v>0</v>
      </c>
      <c r="Y25" s="3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s="3">
        <v>1885</v>
      </c>
      <c r="B26" s="4" t="s">
        <v>8</v>
      </c>
      <c r="C26" s="4" t="s">
        <v>9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1</v>
      </c>
      <c r="M26" s="2" t="str">
        <f>"9780679783268"</f>
        <v>9780679783268</v>
      </c>
      <c r="N26" s="3">
        <v>3</v>
      </c>
      <c r="O26" s="2">
        <v>4.25</v>
      </c>
      <c r="P26" s="3">
        <v>279</v>
      </c>
      <c r="Q26" s="3">
        <v>2000</v>
      </c>
      <c r="R26" s="3">
        <v>1813</v>
      </c>
      <c r="S26" s="1">
        <v>42341</v>
      </c>
      <c r="T26" s="1">
        <v>42316</v>
      </c>
      <c r="U26" s="3">
        <f t="shared" si="0"/>
        <v>25</v>
      </c>
      <c r="V26" s="3">
        <v>1</v>
      </c>
      <c r="W26" s="3">
        <v>0</v>
      </c>
      <c r="X26" s="3">
        <v>0</v>
      </c>
      <c r="Y26" s="3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s="3">
        <v>4981</v>
      </c>
      <c r="B27" s="4" t="s">
        <v>85</v>
      </c>
      <c r="C27" s="4" t="s">
        <v>86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2" t="str">
        <f>"9780385333849"</f>
        <v>9780385333849</v>
      </c>
      <c r="N27" s="3">
        <v>4</v>
      </c>
      <c r="O27" s="2">
        <v>4.0599999999999996</v>
      </c>
      <c r="P27" s="3">
        <v>275</v>
      </c>
      <c r="Q27" s="3">
        <v>1999</v>
      </c>
      <c r="R27" s="3">
        <v>1969</v>
      </c>
      <c r="S27" s="1">
        <v>43075</v>
      </c>
      <c r="T27" s="1">
        <v>43067</v>
      </c>
      <c r="U27" s="3">
        <f t="shared" si="0"/>
        <v>8</v>
      </c>
      <c r="V27" s="3">
        <v>1</v>
      </c>
      <c r="W27" s="3">
        <v>0</v>
      </c>
      <c r="X27" s="3">
        <v>0</v>
      </c>
      <c r="Y27" s="3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</row>
    <row r="28" spans="1:37" x14ac:dyDescent="0.2">
      <c r="A28" s="3">
        <v>17756352</v>
      </c>
      <c r="B28" s="4" t="s">
        <v>30</v>
      </c>
      <c r="C28" s="4" t="s">
        <v>31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2" t="str">
        <f>"9780307908582"</f>
        <v>9780307908582</v>
      </c>
      <c r="N28" s="3">
        <v>3</v>
      </c>
      <c r="O28" s="2">
        <v>3.81</v>
      </c>
      <c r="P28" s="3">
        <v>157</v>
      </c>
      <c r="Q28" s="3">
        <v>2014</v>
      </c>
      <c r="R28" s="3">
        <v>2013</v>
      </c>
      <c r="S28" s="1">
        <v>42944</v>
      </c>
      <c r="T28" s="1">
        <v>42942</v>
      </c>
      <c r="U28" s="3">
        <f t="shared" si="0"/>
        <v>2</v>
      </c>
      <c r="V28" s="3">
        <v>0</v>
      </c>
      <c r="W28" s="3">
        <v>1</v>
      </c>
      <c r="X28" s="3">
        <v>0</v>
      </c>
      <c r="Y28" s="3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</row>
    <row r="29" spans="1:37" x14ac:dyDescent="0.2">
      <c r="A29" s="3">
        <v>865</v>
      </c>
      <c r="B29" s="4" t="s">
        <v>52</v>
      </c>
      <c r="C29" s="4" t="s">
        <v>53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2" t="str">
        <f>"9780061122415"</f>
        <v>9780061122415</v>
      </c>
      <c r="N29" s="3">
        <v>2</v>
      </c>
      <c r="O29" s="2">
        <v>3.82</v>
      </c>
      <c r="P29" s="3">
        <v>197</v>
      </c>
      <c r="Q29" s="3">
        <v>1993</v>
      </c>
      <c r="R29" s="3">
        <v>1988</v>
      </c>
      <c r="S29" s="1">
        <v>42877</v>
      </c>
      <c r="T29" s="1">
        <v>42871</v>
      </c>
      <c r="U29" s="3">
        <f t="shared" si="0"/>
        <v>6</v>
      </c>
      <c r="V29" s="3">
        <v>1</v>
      </c>
      <c r="W29" s="3">
        <v>0</v>
      </c>
      <c r="X29" s="3">
        <v>1</v>
      </c>
      <c r="Y29" s="3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0</v>
      </c>
    </row>
    <row r="30" spans="1:37" x14ac:dyDescent="0.2">
      <c r="A30" s="3">
        <v>29859896</v>
      </c>
      <c r="B30" s="4" t="s">
        <v>89</v>
      </c>
      <c r="C30" s="4" t="s">
        <v>19</v>
      </c>
      <c r="D30" s="3">
        <v>1</v>
      </c>
      <c r="E30" s="3">
        <v>0</v>
      </c>
      <c r="F30" s="3">
        <v>1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2" t="str">
        <f>""</f>
        <v/>
      </c>
      <c r="N30" s="3">
        <v>4</v>
      </c>
      <c r="O30" s="2">
        <v>4</v>
      </c>
      <c r="P30" s="3">
        <v>33</v>
      </c>
      <c r="Q30" s="3">
        <v>2016</v>
      </c>
      <c r="R30" s="3">
        <v>2016</v>
      </c>
      <c r="S30" s="1">
        <v>42908</v>
      </c>
      <c r="T30" s="1">
        <v>42907</v>
      </c>
      <c r="U30" s="3">
        <f t="shared" si="0"/>
        <v>1</v>
      </c>
      <c r="V30" s="3">
        <v>0</v>
      </c>
      <c r="W30" s="3">
        <v>1</v>
      </c>
      <c r="X30" s="3">
        <v>0</v>
      </c>
      <c r="Y30" s="3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</row>
    <row r="31" spans="1:37" x14ac:dyDescent="0.2">
      <c r="A31" s="3">
        <v>6271287</v>
      </c>
      <c r="B31" s="4" t="s">
        <v>13</v>
      </c>
      <c r="C31" s="4" t="s">
        <v>14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2" t="str">
        <f>"9780061560989"</f>
        <v>9780061560989</v>
      </c>
      <c r="N31" s="3">
        <v>2</v>
      </c>
      <c r="O31" s="2">
        <v>3.17</v>
      </c>
      <c r="P31" s="3">
        <v>320</v>
      </c>
      <c r="Q31" s="3">
        <v>2009</v>
      </c>
      <c r="R31" s="3">
        <v>2009</v>
      </c>
      <c r="S31" s="1">
        <v>42292</v>
      </c>
      <c r="T31" s="1">
        <v>42290</v>
      </c>
      <c r="U31" s="3">
        <f t="shared" si="0"/>
        <v>2</v>
      </c>
      <c r="V31" s="3">
        <v>0</v>
      </c>
      <c r="W31" s="3">
        <v>1</v>
      </c>
      <c r="X31" s="3">
        <v>0</v>
      </c>
      <c r="Y31" s="3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1</v>
      </c>
      <c r="AJ31">
        <v>0</v>
      </c>
      <c r="AK31">
        <v>0</v>
      </c>
    </row>
    <row r="32" spans="1:37" x14ac:dyDescent="0.2">
      <c r="A32" s="3">
        <v>145660</v>
      </c>
      <c r="B32" s="4" t="s">
        <v>44</v>
      </c>
      <c r="C32" s="4" t="s">
        <v>91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1</v>
      </c>
      <c r="J32" s="3">
        <v>0</v>
      </c>
      <c r="K32" s="3">
        <v>0</v>
      </c>
      <c r="L32" s="3">
        <v>0</v>
      </c>
      <c r="M32" s="2" t="str">
        <f>"9780679728566"</f>
        <v>9780679728566</v>
      </c>
      <c r="N32" s="3">
        <v>4</v>
      </c>
      <c r="O32" s="2">
        <v>4.26</v>
      </c>
      <c r="P32" s="3">
        <v>272</v>
      </c>
      <c r="Q32" s="3">
        <v>1990</v>
      </c>
      <c r="R32" s="3">
        <v>1953</v>
      </c>
      <c r="S32" s="1">
        <v>43065</v>
      </c>
      <c r="T32" s="1">
        <v>43043</v>
      </c>
      <c r="U32" s="3">
        <f t="shared" si="0"/>
        <v>22</v>
      </c>
      <c r="V32" s="3">
        <v>0</v>
      </c>
      <c r="W32" s="3">
        <v>1</v>
      </c>
      <c r="X32" s="3">
        <v>0</v>
      </c>
      <c r="Y32" s="3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s="3">
        <v>22929742</v>
      </c>
      <c r="B33" s="4" t="s">
        <v>87</v>
      </c>
      <c r="C33" s="4" t="s">
        <v>88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2" t="str">
        <f>"9781623365622"</f>
        <v>9781623365622</v>
      </c>
      <c r="N33" s="3">
        <v>4</v>
      </c>
      <c r="O33" s="2">
        <v>3.93</v>
      </c>
      <c r="P33" s="3">
        <v>288</v>
      </c>
      <c r="Q33" s="3">
        <v>2015</v>
      </c>
      <c r="R33" s="3">
        <v>2014</v>
      </c>
      <c r="S33" s="1">
        <v>42606</v>
      </c>
      <c r="T33" s="1">
        <v>42596</v>
      </c>
      <c r="U33" s="3">
        <f t="shared" si="0"/>
        <v>10</v>
      </c>
      <c r="V33" s="3">
        <v>0</v>
      </c>
      <c r="W33" s="3">
        <v>1</v>
      </c>
      <c r="X33" s="3">
        <v>0</v>
      </c>
      <c r="Y33" s="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</row>
    <row r="34" spans="1:37" x14ac:dyDescent="0.2">
      <c r="A34" s="3">
        <v>244909</v>
      </c>
      <c r="B34" s="4" t="s">
        <v>2</v>
      </c>
      <c r="C34" s="4" t="s">
        <v>3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2" t="str">
        <f>"9780691131177"</f>
        <v>9780691131177</v>
      </c>
      <c r="N34" s="3">
        <v>3</v>
      </c>
      <c r="O34" s="2">
        <v>3.89</v>
      </c>
      <c r="P34" s="3">
        <v>144</v>
      </c>
      <c r="Q34" s="3">
        <v>2007</v>
      </c>
      <c r="R34" s="3">
        <v>1960</v>
      </c>
      <c r="S34" s="1">
        <v>42351</v>
      </c>
      <c r="T34" s="1">
        <v>42341</v>
      </c>
      <c r="U34" s="3">
        <f t="shared" si="0"/>
        <v>10</v>
      </c>
      <c r="V34" s="3">
        <v>0</v>
      </c>
      <c r="W34" s="3">
        <v>1</v>
      </c>
      <c r="X34" s="3">
        <v>0</v>
      </c>
      <c r="Y34" s="3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0</v>
      </c>
    </row>
    <row r="35" spans="1:37" x14ac:dyDescent="0.2">
      <c r="A35" s="3">
        <v>1169429</v>
      </c>
      <c r="B35" s="4" t="s">
        <v>17</v>
      </c>
      <c r="C35" s="4" t="s">
        <v>18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2" t="str">
        <f>"9780393060690"</f>
        <v>9780393060690</v>
      </c>
      <c r="N35" s="3">
        <v>3</v>
      </c>
      <c r="O35" s="2">
        <v>3.97</v>
      </c>
      <c r="P35" s="3">
        <v>296</v>
      </c>
      <c r="Q35" s="3">
        <v>2007</v>
      </c>
      <c r="R35" s="3">
        <v>2007</v>
      </c>
      <c r="S35" s="1">
        <v>42341</v>
      </c>
      <c r="T35" s="1">
        <v>42292</v>
      </c>
      <c r="U35" s="3">
        <f t="shared" si="0"/>
        <v>49</v>
      </c>
      <c r="V35" s="3">
        <v>0</v>
      </c>
      <c r="W35" s="3">
        <v>1</v>
      </c>
      <c r="X35" s="3">
        <v>0</v>
      </c>
      <c r="Y35" s="3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</row>
    <row r="36" spans="1:37" x14ac:dyDescent="0.2">
      <c r="A36" s="3">
        <v>33514</v>
      </c>
      <c r="B36" s="4" t="s">
        <v>6</v>
      </c>
      <c r="C36" s="4" t="s">
        <v>7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2" t="str">
        <f>"9780205313426"</f>
        <v>9780205313426</v>
      </c>
      <c r="N36" s="3">
        <v>3</v>
      </c>
      <c r="O36" s="2">
        <v>4.2</v>
      </c>
      <c r="P36" s="3">
        <v>105</v>
      </c>
      <c r="Q36" s="3">
        <v>1999</v>
      </c>
      <c r="R36" s="3">
        <v>1918</v>
      </c>
      <c r="S36" s="1">
        <v>42595</v>
      </c>
      <c r="T36" s="1">
        <v>42544</v>
      </c>
      <c r="U36" s="3">
        <f t="shared" si="0"/>
        <v>51</v>
      </c>
      <c r="V36" s="3">
        <v>0</v>
      </c>
      <c r="W36" s="3">
        <v>1</v>
      </c>
      <c r="X36" s="3">
        <v>0</v>
      </c>
      <c r="Y36" s="3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">
      <c r="A37" s="3">
        <v>3431</v>
      </c>
      <c r="B37" s="4" t="s">
        <v>83</v>
      </c>
      <c r="C37" s="4" t="s">
        <v>84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2" t="str">
        <f>"9781401308582"</f>
        <v>9781401308582</v>
      </c>
      <c r="N37" s="3">
        <v>2</v>
      </c>
      <c r="O37" s="2">
        <v>3.9</v>
      </c>
      <c r="P37" s="3">
        <v>196</v>
      </c>
      <c r="Q37" s="3">
        <v>2003</v>
      </c>
      <c r="R37" s="3">
        <v>2003</v>
      </c>
      <c r="S37" s="1">
        <v>43053</v>
      </c>
      <c r="T37" s="1">
        <v>43051</v>
      </c>
      <c r="U37" s="3">
        <f t="shared" si="0"/>
        <v>2</v>
      </c>
      <c r="V37" s="3">
        <v>1</v>
      </c>
      <c r="W37" s="3">
        <v>0</v>
      </c>
      <c r="X37" s="3">
        <v>0</v>
      </c>
      <c r="Y37" s="3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</row>
    <row r="38" spans="1:37" x14ac:dyDescent="0.2">
      <c r="A38" s="3">
        <v>8520362</v>
      </c>
      <c r="B38" s="4" t="s">
        <v>26</v>
      </c>
      <c r="C38" s="4" t="s">
        <v>27</v>
      </c>
      <c r="D38" s="3">
        <v>1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2" t="str">
        <f>"9780553805376"</f>
        <v>9780553805376</v>
      </c>
      <c r="N38" s="3">
        <v>3</v>
      </c>
      <c r="O38" s="2">
        <v>4.01</v>
      </c>
      <c r="P38" s="3">
        <v>199</v>
      </c>
      <c r="Q38" s="3">
        <v>2010</v>
      </c>
      <c r="R38" s="3">
        <v>2010</v>
      </c>
      <c r="S38" s="1">
        <v>42939</v>
      </c>
      <c r="T38" s="1">
        <v>42937</v>
      </c>
      <c r="U38" s="3">
        <f t="shared" si="0"/>
        <v>2</v>
      </c>
      <c r="V38" s="3">
        <v>0</v>
      </c>
      <c r="W38" s="3">
        <v>1</v>
      </c>
      <c r="X38" s="3">
        <v>0</v>
      </c>
      <c r="Y38" s="3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</row>
    <row r="39" spans="1:37" x14ac:dyDescent="0.2">
      <c r="A39" s="3">
        <v>25664510</v>
      </c>
      <c r="B39" s="4" t="s">
        <v>81</v>
      </c>
      <c r="C39" s="4" t="s">
        <v>82</v>
      </c>
      <c r="D39" s="3">
        <v>0</v>
      </c>
      <c r="E39" s="3">
        <v>0</v>
      </c>
      <c r="F39" s="3">
        <v>0</v>
      </c>
      <c r="G39" s="3">
        <v>0</v>
      </c>
      <c r="H39" s="3">
        <v>1</v>
      </c>
      <c r="I39" s="3">
        <v>0</v>
      </c>
      <c r="J39" s="3">
        <v>0</v>
      </c>
      <c r="K39" s="3">
        <v>0</v>
      </c>
      <c r="L39" s="3">
        <v>1</v>
      </c>
      <c r="M39" s="2" t="str">
        <f>"9780374240905"</f>
        <v>9780374240905</v>
      </c>
      <c r="N39" s="3">
        <v>3</v>
      </c>
      <c r="O39" s="2">
        <v>3.87</v>
      </c>
      <c r="P39" s="3">
        <v>242</v>
      </c>
      <c r="Q39" s="3">
        <v>2016</v>
      </c>
      <c r="R39" s="3">
        <v>2014</v>
      </c>
      <c r="S39" s="1">
        <v>42995</v>
      </c>
      <c r="T39" s="1">
        <v>42990</v>
      </c>
      <c r="U39" s="3">
        <f t="shared" si="0"/>
        <v>5</v>
      </c>
      <c r="V39" s="3">
        <v>1</v>
      </c>
      <c r="W39" s="3">
        <v>0</v>
      </c>
      <c r="X39" s="3">
        <v>0</v>
      </c>
      <c r="Y39" s="3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</row>
    <row r="40" spans="1:37" x14ac:dyDescent="0.2">
      <c r="A40" s="3">
        <v>77203</v>
      </c>
      <c r="B40" s="4" t="s">
        <v>71</v>
      </c>
      <c r="C40" s="4" t="s">
        <v>72</v>
      </c>
      <c r="D40" s="3">
        <v>1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2" t="str">
        <f>"9781594480003"</f>
        <v>9781594480003</v>
      </c>
      <c r="N40" s="3">
        <v>5</v>
      </c>
      <c r="O40" s="2">
        <v>4.26</v>
      </c>
      <c r="P40" s="3">
        <v>371</v>
      </c>
      <c r="Q40" s="3">
        <v>2004</v>
      </c>
      <c r="R40" s="3">
        <v>2003</v>
      </c>
      <c r="S40" s="1">
        <v>42297</v>
      </c>
      <c r="T40" s="1">
        <v>42290</v>
      </c>
      <c r="U40" s="3">
        <f>S40-T40</f>
        <v>7</v>
      </c>
      <c r="V40" s="3">
        <v>1</v>
      </c>
      <c r="W40" s="3">
        <v>0</v>
      </c>
      <c r="X40" s="3">
        <v>0</v>
      </c>
      <c r="Y40" s="3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</row>
    <row r="41" spans="1:37" x14ac:dyDescent="0.2">
      <c r="A41" s="3">
        <v>116884</v>
      </c>
      <c r="B41" s="4" t="s">
        <v>58</v>
      </c>
      <c r="C41" s="4" t="s">
        <v>59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2" t="str">
        <f>"9781400044214"</f>
        <v>9781400044214</v>
      </c>
      <c r="N41" s="3">
        <v>5</v>
      </c>
      <c r="O41" s="2">
        <v>4.1399999999999997</v>
      </c>
      <c r="P41" s="3">
        <v>854</v>
      </c>
      <c r="Q41" s="3">
        <v>2005</v>
      </c>
      <c r="R41" s="3">
        <v>1924</v>
      </c>
      <c r="S41" s="1">
        <v>43038</v>
      </c>
      <c r="T41" s="1">
        <v>42916</v>
      </c>
      <c r="U41" s="3">
        <f t="shared" si="0"/>
        <v>122</v>
      </c>
      <c r="V41" s="3">
        <v>1</v>
      </c>
      <c r="W41" s="3">
        <v>0</v>
      </c>
      <c r="X41" s="3">
        <v>0</v>
      </c>
      <c r="Y41" s="3">
        <v>0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">
      <c r="A42" s="3">
        <v>1107387</v>
      </c>
      <c r="B42" s="4" t="s">
        <v>22</v>
      </c>
      <c r="C42" s="4" t="s">
        <v>23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2" t="str">
        <f>"9780387979915"</f>
        <v>9780387979915</v>
      </c>
      <c r="N42" s="3">
        <v>3</v>
      </c>
      <c r="O42" s="2">
        <v>4.5</v>
      </c>
      <c r="P42" s="3">
        <v>267</v>
      </c>
      <c r="Q42" s="3">
        <v>1996</v>
      </c>
      <c r="R42" s="3">
        <v>1996</v>
      </c>
      <c r="S42" s="1">
        <v>42893</v>
      </c>
      <c r="T42" s="1">
        <v>42869</v>
      </c>
      <c r="U42" s="3">
        <f t="shared" si="0"/>
        <v>24</v>
      </c>
      <c r="V42" s="3">
        <v>0</v>
      </c>
      <c r="W42" s="3">
        <v>1</v>
      </c>
      <c r="X42" s="3">
        <v>0</v>
      </c>
      <c r="Y42" s="3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</row>
    <row r="43" spans="1:37" x14ac:dyDescent="0.2">
      <c r="A43" s="3">
        <v>4645</v>
      </c>
      <c r="B43" s="4" t="s">
        <v>11</v>
      </c>
      <c r="C43" s="4" t="s">
        <v>12</v>
      </c>
      <c r="D43" s="3">
        <v>1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2" t="str">
        <f>"9780684862217"</f>
        <v>9780684862217</v>
      </c>
      <c r="N43" s="3">
        <v>1</v>
      </c>
      <c r="O43" s="2">
        <v>3.88</v>
      </c>
      <c r="P43" s="3">
        <v>144</v>
      </c>
      <c r="Q43" s="3">
        <v>1999</v>
      </c>
      <c r="R43" s="3">
        <v>1938</v>
      </c>
      <c r="S43" s="1">
        <v>42861</v>
      </c>
      <c r="T43" s="1">
        <v>42811</v>
      </c>
      <c r="U43" s="3">
        <f t="shared" si="0"/>
        <v>50</v>
      </c>
      <c r="V43" s="3">
        <v>1</v>
      </c>
      <c r="W43" s="3">
        <v>0</v>
      </c>
      <c r="X43" s="3">
        <v>0</v>
      </c>
      <c r="Y43" s="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1</v>
      </c>
    </row>
    <row r="44" spans="1:37" x14ac:dyDescent="0.2">
      <c r="A44" s="3">
        <v>49552</v>
      </c>
      <c r="B44" s="4" t="s">
        <v>60</v>
      </c>
      <c r="C44" s="4" t="s">
        <v>61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0</v>
      </c>
      <c r="M44" s="2" t="str">
        <f>""</f>
        <v/>
      </c>
      <c r="N44" s="3">
        <v>4</v>
      </c>
      <c r="O44" s="2">
        <v>3.96</v>
      </c>
      <c r="P44" s="3">
        <v>123</v>
      </c>
      <c r="Q44" s="3">
        <v>1989</v>
      </c>
      <c r="R44" s="3">
        <v>1942</v>
      </c>
      <c r="S44" s="1">
        <v>42893</v>
      </c>
      <c r="T44" s="1">
        <v>42868</v>
      </c>
      <c r="U44" s="3">
        <f t="shared" si="0"/>
        <v>25</v>
      </c>
      <c r="V44" s="3">
        <v>1</v>
      </c>
      <c r="W44" s="3">
        <v>0</v>
      </c>
      <c r="X44" s="3">
        <v>0</v>
      </c>
      <c r="Y44" s="3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</row>
    <row r="45" spans="1:37" x14ac:dyDescent="0.2">
      <c r="A45" s="3">
        <v>3876</v>
      </c>
      <c r="B45" s="4" t="s">
        <v>90</v>
      </c>
      <c r="C45" s="4" t="s">
        <v>12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2" t="str">
        <f>""</f>
        <v/>
      </c>
      <c r="N45" s="3">
        <v>4</v>
      </c>
      <c r="O45" s="2">
        <v>3.83</v>
      </c>
      <c r="P45" s="3">
        <v>189</v>
      </c>
      <c r="Q45" s="3">
        <v>1957</v>
      </c>
      <c r="R45" s="3">
        <v>1926</v>
      </c>
      <c r="S45" s="1">
        <v>42736</v>
      </c>
      <c r="T45" s="1">
        <v>42717</v>
      </c>
      <c r="U45" s="3">
        <f t="shared" si="0"/>
        <v>19</v>
      </c>
      <c r="V45" s="3">
        <v>1</v>
      </c>
      <c r="W45" s="3">
        <v>0</v>
      </c>
      <c r="X45" s="3">
        <v>0</v>
      </c>
      <c r="Y45" s="3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</row>
    <row r="46" spans="1:37" x14ac:dyDescent="0.2">
      <c r="A46" s="3">
        <v>81779</v>
      </c>
      <c r="B46" s="4" t="s">
        <v>62</v>
      </c>
      <c r="C46" s="4" t="s">
        <v>63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2" t="str">
        <f>"9780140449273"</f>
        <v>9780140449273</v>
      </c>
      <c r="N46" s="3">
        <v>4</v>
      </c>
      <c r="O46" s="2">
        <v>4.01</v>
      </c>
      <c r="P46" s="3">
        <v>131</v>
      </c>
      <c r="Q46" s="3">
        <v>2003</v>
      </c>
      <c r="R46" s="3">
        <v>-385</v>
      </c>
      <c r="S46" s="1">
        <v>42888</v>
      </c>
      <c r="T46" s="1">
        <v>42877</v>
      </c>
      <c r="U46" s="3">
        <f t="shared" si="0"/>
        <v>11</v>
      </c>
      <c r="V46" s="3">
        <v>1</v>
      </c>
      <c r="W46" s="3">
        <v>0</v>
      </c>
      <c r="X46" s="3">
        <v>0</v>
      </c>
      <c r="Y46" s="3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">
      <c r="A47" s="3">
        <v>8574712</v>
      </c>
      <c r="B47" s="4" t="s">
        <v>24</v>
      </c>
      <c r="C47" s="4" t="s">
        <v>25</v>
      </c>
      <c r="D47" s="3">
        <v>1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2" t="str">
        <f>"9780393077827"</f>
        <v>9780393077827</v>
      </c>
      <c r="N47" s="3">
        <v>3</v>
      </c>
      <c r="O47" s="2">
        <v>4.12</v>
      </c>
      <c r="P47" s="3">
        <v>384</v>
      </c>
      <c r="Q47" s="3">
        <v>2011</v>
      </c>
      <c r="R47" s="3">
        <v>2011</v>
      </c>
      <c r="S47" s="1">
        <v>42911</v>
      </c>
      <c r="T47" s="1">
        <v>42905</v>
      </c>
      <c r="U47" s="3">
        <f t="shared" si="0"/>
        <v>6</v>
      </c>
      <c r="V47" s="3">
        <v>0</v>
      </c>
      <c r="W47" s="3">
        <v>1</v>
      </c>
      <c r="X47" s="3">
        <v>0</v>
      </c>
      <c r="Y47" s="3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</row>
    <row r="48" spans="1:37" x14ac:dyDescent="0.2">
      <c r="A48" s="3">
        <v>37415</v>
      </c>
      <c r="B48" s="4" t="s">
        <v>4</v>
      </c>
      <c r="C48" s="4" t="s">
        <v>5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</v>
      </c>
      <c r="K48" s="3">
        <v>0</v>
      </c>
      <c r="L48" s="3">
        <v>1</v>
      </c>
      <c r="M48" s="2" t="str">
        <f>"9780061120060"</f>
        <v>9780061120060</v>
      </c>
      <c r="N48" s="3">
        <v>3</v>
      </c>
      <c r="O48" s="2">
        <v>3.87</v>
      </c>
      <c r="P48" s="3">
        <v>237</v>
      </c>
      <c r="Q48" s="3">
        <v>2006</v>
      </c>
      <c r="R48" s="3">
        <v>1937</v>
      </c>
      <c r="S48" s="1">
        <v>42461</v>
      </c>
      <c r="T48" s="1">
        <v>42430</v>
      </c>
      <c r="U48" s="3">
        <f t="shared" si="0"/>
        <v>31</v>
      </c>
      <c r="V48" s="3">
        <v>1</v>
      </c>
      <c r="W48" s="3">
        <v>0</v>
      </c>
      <c r="X48" s="3">
        <v>0</v>
      </c>
      <c r="Y48" s="3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">
      <c r="A49" s="3">
        <v>228244</v>
      </c>
      <c r="B49" s="4" t="s">
        <v>38</v>
      </c>
      <c r="C49" s="4" t="s">
        <v>39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2" t="str">
        <f>"9780140186246"</f>
        <v>9780140186246</v>
      </c>
      <c r="N49" s="3">
        <v>5</v>
      </c>
      <c r="O49" s="2">
        <v>4.0999999999999996</v>
      </c>
      <c r="P49" s="3">
        <v>180</v>
      </c>
      <c r="Q49" s="3">
        <v>1992</v>
      </c>
      <c r="R49" s="3">
        <v>1947</v>
      </c>
      <c r="S49" s="1">
        <v>42884</v>
      </c>
      <c r="T49" s="1">
        <v>42873</v>
      </c>
      <c r="U49" s="3">
        <f t="shared" si="0"/>
        <v>11</v>
      </c>
      <c r="V49" s="3">
        <v>0</v>
      </c>
      <c r="W49" s="3">
        <v>1</v>
      </c>
      <c r="X49" s="3">
        <v>0</v>
      </c>
      <c r="Y49" s="3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">
      <c r="A50" s="3">
        <v>25899336</v>
      </c>
      <c r="B50" s="4" t="s">
        <v>36</v>
      </c>
      <c r="C50" s="4" t="s">
        <v>37</v>
      </c>
      <c r="D50" s="3">
        <v>1</v>
      </c>
      <c r="E50" s="3">
        <v>0</v>
      </c>
      <c r="F50" s="3">
        <v>1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2" t="str">
        <f>""</f>
        <v/>
      </c>
      <c r="N50" s="3">
        <v>5</v>
      </c>
      <c r="O50" s="2">
        <v>4.32</v>
      </c>
      <c r="P50" s="3">
        <v>208</v>
      </c>
      <c r="Q50" s="3">
        <v>2016</v>
      </c>
      <c r="R50" s="3">
        <v>2016</v>
      </c>
      <c r="S50" s="1">
        <v>42869</v>
      </c>
      <c r="T50" s="1">
        <v>42863</v>
      </c>
      <c r="U50" s="3">
        <f t="shared" si="0"/>
        <v>6</v>
      </c>
      <c r="V50" s="3">
        <v>0</v>
      </c>
      <c r="W50" s="3">
        <v>1</v>
      </c>
      <c r="X50" s="3">
        <v>0</v>
      </c>
      <c r="Y50" s="3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">
      <c r="A51" s="3">
        <v>13034915</v>
      </c>
      <c r="B51" s="4" t="s">
        <v>129</v>
      </c>
      <c r="C51" s="4" t="s">
        <v>130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9781555976163</v>
      </c>
      <c r="N51" s="3">
        <v>3</v>
      </c>
      <c r="O51" s="2">
        <v>3.65</v>
      </c>
      <c r="P51" s="3">
        <v>234</v>
      </c>
      <c r="Q51" s="3">
        <v>2012</v>
      </c>
      <c r="R51" s="3">
        <v>2012</v>
      </c>
      <c r="S51" s="1">
        <v>43095</v>
      </c>
      <c r="T51" s="1">
        <v>43080</v>
      </c>
      <c r="U51" s="3">
        <f t="shared" si="0"/>
        <v>15</v>
      </c>
      <c r="V51" s="3">
        <v>1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1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</row>
    <row r="52" spans="1:37" x14ac:dyDescent="0.2">
      <c r="A52" s="3">
        <v>5308</v>
      </c>
      <c r="B52" s="4" t="s">
        <v>132</v>
      </c>
      <c r="C52" s="4" t="s">
        <v>133</v>
      </c>
      <c r="D52" s="3">
        <v>1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9780142000694</v>
      </c>
      <c r="N52" s="3">
        <v>4</v>
      </c>
      <c r="O52" s="2">
        <v>3.42</v>
      </c>
      <c r="P52" s="3">
        <v>96</v>
      </c>
      <c r="Q52" s="3">
        <v>1994</v>
      </c>
      <c r="R52" s="3">
        <v>1947</v>
      </c>
      <c r="S52" s="1">
        <v>43099</v>
      </c>
      <c r="T52" s="1">
        <v>43098</v>
      </c>
      <c r="U52" s="3">
        <f t="shared" si="0"/>
        <v>1</v>
      </c>
      <c r="V52" s="3">
        <v>1</v>
      </c>
      <c r="W52" s="3">
        <v>0</v>
      </c>
      <c r="X52" s="3">
        <v>1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>
        <v>1</v>
      </c>
      <c r="AH52" s="3">
        <v>0</v>
      </c>
      <c r="AI52" s="3">
        <v>0</v>
      </c>
      <c r="AJ52" s="3">
        <v>0</v>
      </c>
      <c r="AK52">
        <v>1</v>
      </c>
    </row>
  </sheetData>
  <sortState ref="A2:L121">
    <sortCondition ref="B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Liebscher</dc:creator>
  <cp:lastModifiedBy>Alex Liebscher</cp:lastModifiedBy>
  <dcterms:created xsi:type="dcterms:W3CDTF">2017-12-25T20:56:00Z</dcterms:created>
  <dcterms:modified xsi:type="dcterms:W3CDTF">2017-12-31T05:25:51Z</dcterms:modified>
</cp:coreProperties>
</file>