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P:\Nanodegree\Test_AB\"/>
    </mc:Choice>
  </mc:AlternateContent>
  <bookViews>
    <workbookView xWindow="0" yWindow="0" windowWidth="23040" windowHeight="9048" activeTab="2" xr2:uid="{CFAF9775-1B5B-4C0F-B1B0-9C3030BA8D54}"/>
  </bookViews>
  <sheets>
    <sheet name="SD_Size" sheetId="1" r:id="rId1"/>
    <sheet name="Sanity_checks" sheetId="2" r:id="rId2"/>
    <sheet name="Effect_Size" sheetId="4" r:id="rId3"/>
    <sheet name=" Sign_Tests" sheetId="5" r:id="rId4"/>
  </sheets>
  <definedNames>
    <definedName name="_52n1ah20cmce" localSheetId="2">Effect_Size!$K$10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4" l="1"/>
  <c r="O13" i="4" l="1"/>
  <c r="O12" i="4"/>
  <c r="Q12" i="4"/>
  <c r="H29" i="5"/>
  <c r="G29" i="5"/>
  <c r="N29" i="5"/>
  <c r="M29" i="5"/>
  <c r="T11" i="5" l="1"/>
  <c r="T10" i="5"/>
  <c r="P29" i="5"/>
  <c r="Q29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6" i="5"/>
  <c r="P12" i="4"/>
  <c r="M13" i="4"/>
  <c r="L13" i="4"/>
  <c r="N12" i="4"/>
  <c r="M12" i="4"/>
  <c r="L12" i="4"/>
  <c r="M7" i="4"/>
  <c r="L7" i="4"/>
  <c r="M6" i="4"/>
  <c r="L6" i="4"/>
  <c r="M5" i="4"/>
  <c r="L5" i="4"/>
  <c r="N13" i="4" l="1"/>
  <c r="H26" i="2"/>
  <c r="Q13" i="4" l="1"/>
  <c r="J11" i="2"/>
  <c r="K11" i="2" s="1"/>
  <c r="N11" i="2"/>
  <c r="L10" i="2"/>
  <c r="M10" i="2"/>
  <c r="K10" i="2"/>
  <c r="N10" i="2"/>
  <c r="J10" i="2"/>
  <c r="I5" i="2"/>
  <c r="J5" i="2"/>
  <c r="J4" i="2"/>
  <c r="I4" i="2"/>
  <c r="L11" i="2" l="1"/>
  <c r="M11" i="2"/>
  <c r="K15" i="1" l="1"/>
  <c r="J17" i="1"/>
  <c r="J16" i="1"/>
  <c r="J15" i="1"/>
  <c r="K16" i="1" l="1"/>
  <c r="K17" i="1"/>
  <c r="G17" i="1"/>
  <c r="D16" i="1"/>
  <c r="G16" i="1"/>
  <c r="F15" i="1" l="1"/>
  <c r="G15" i="1"/>
  <c r="E15" i="1"/>
  <c r="D17" i="1" l="1"/>
  <c r="E17" i="1" s="1"/>
  <c r="D15" i="1"/>
  <c r="E16" i="1"/>
  <c r="F16" i="1" l="1"/>
  <c r="F17" i="1"/>
</calcChain>
</file>

<file path=xl/sharedStrings.xml><?xml version="1.0" encoding="utf-8"?>
<sst xmlns="http://schemas.openxmlformats.org/spreadsheetml/2006/main" count="212" uniqueCount="102">
  <si>
    <t>Unique cookies to view course overview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</si>
  <si>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</si>
  <si>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</si>
  <si>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</si>
  <si>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</si>
  <si>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</si>
  <si>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</si>
  <si>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Sample size</t>
  </si>
  <si>
    <t>Interval confidence</t>
  </si>
  <si>
    <t>Retention</t>
  </si>
  <si>
    <t>Net Conversion</t>
  </si>
  <si>
    <t>SE</t>
  </si>
  <si>
    <t>Pageviews</t>
  </si>
  <si>
    <t>Gross conversion</t>
  </si>
  <si>
    <t>Sample</t>
  </si>
  <si>
    <t>Metric avaliation</t>
  </si>
  <si>
    <t>value</t>
  </si>
  <si>
    <t>z</t>
  </si>
  <si>
    <t>m</t>
  </si>
  <si>
    <t>n</t>
  </si>
  <si>
    <t>p</t>
  </si>
  <si>
    <t>dmin</t>
  </si>
  <si>
    <t>Days</t>
  </si>
  <si>
    <t>Date</t>
  </si>
  <si>
    <t>Clicks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</si>
  <si>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</si>
  <si>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</si>
  <si>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</si>
  <si>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</si>
  <si>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</si>
  <si>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</si>
  <si>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</si>
  <si>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</si>
  <si>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</si>
  <si>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</si>
  <si>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</si>
  <si>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</si>
  <si>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</si>
  <si>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</si>
  <si>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</si>
  <si>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</si>
  <si>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</si>
  <si>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</si>
  <si>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</si>
  <si>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</si>
  <si>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</si>
  <si>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</si>
  <si>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</si>
  <si>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</si>
  <si>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</si>
  <si>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</si>
  <si>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</si>
  <si>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</si>
  <si>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</si>
  <si>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</si>
  <si>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</si>
  <si>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</si>
  <si>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</si>
  <si>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</si>
  <si>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</si>
  <si>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</si>
  <si>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</si>
  <si>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Controle</t>
  </si>
  <si>
    <t>Experimento</t>
  </si>
  <si>
    <t>Probabilidade</t>
  </si>
  <si>
    <t>Valor observado</t>
  </si>
  <si>
    <t>CImin</t>
  </si>
  <si>
    <t>CImax</t>
  </si>
  <si>
    <t>Status</t>
  </si>
  <si>
    <t>Passou</t>
  </si>
  <si>
    <t>Sanity checks</t>
  </si>
  <si>
    <t>Valores básicos</t>
  </si>
  <si>
    <t>Enrollments</t>
  </si>
  <si>
    <t>Payments</t>
  </si>
  <si>
    <t>Payments_exp</t>
  </si>
  <si>
    <t>Pageviews_Cont</t>
  </si>
  <si>
    <t>Pageviews_exp</t>
  </si>
  <si>
    <t>Clicks_cont</t>
  </si>
  <si>
    <t>Clicks_exp</t>
  </si>
  <si>
    <t>Enrollments_cont</t>
  </si>
  <si>
    <t>Enrollments_exp</t>
  </si>
  <si>
    <t>Payments_cont</t>
  </si>
  <si>
    <t>Totalizadores</t>
  </si>
  <si>
    <t>Net conversion</t>
  </si>
  <si>
    <t>Lower bound</t>
  </si>
  <si>
    <t>Upper bound</t>
  </si>
  <si>
    <t>CI</t>
  </si>
  <si>
    <t>d^</t>
  </si>
  <si>
    <t>p^</t>
  </si>
  <si>
    <t>d_min</t>
  </si>
  <si>
    <t>Result Analysis</t>
  </si>
  <si>
    <t>Effect Size Tests</t>
  </si>
  <si>
    <t>Gross successes</t>
  </si>
  <si>
    <t>Net successes</t>
  </si>
  <si>
    <t>Total:</t>
  </si>
  <si>
    <t>Probabilidade:</t>
  </si>
  <si>
    <t>Nº experimentos</t>
  </si>
  <si>
    <t>Gross</t>
  </si>
  <si>
    <t>Net</t>
  </si>
  <si>
    <t>Experimentos</t>
  </si>
  <si>
    <t>Sucesso Gross</t>
  </si>
  <si>
    <t>Sucesso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</si>
</sst>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0"/>
  </numFmts>
  <fonts count="19">
    <font>
      <sz val="11"/>
      <color theme="1"/>
      <name val="Garamond"/>
      <family val="2"/>
      <scheme val="minor"/>
    </font>
    <font>
      <sz val="10"/>
      <color theme="1"/>
      <name val="Segoe UI Light"/>
      <family val="2"/>
    </font>
    <font>
      <sz val="11"/>
      <color theme="1"/>
      <name val="Segoe UI Light"/>
      <family val="2"/>
    </font>
    <font>
      <sz val="10"/>
      <name val="Arial"/>
      <family val="2"/>
    </font>
    <font>
      <b/>
      <sz val="11"/>
      <color theme="0"/>
      <name val="Garamond"/>
      <family val="1"/>
      <scheme val="minor"/>
    </font>
    <font>
      <sz val="10"/>
      <name val="Segoe UI Light"/>
      <family val="2"/>
    </font>
    <font>
      <sz val="10"/>
      <color rgb="FF000000"/>
      <name val="Segoe UI Light"/>
      <family val="2"/>
    </font>
    <font>
      <sz val="10"/>
      <color theme="0"/>
      <name val="Segoe UI Light"/>
      <family val="2"/>
    </font>
    <font>
      <b/>
      <sz val="11"/>
      <color theme="0"/>
      <name val="Segoe UI Light"/>
      <family val="2"/>
    </font>
    <font>
      <b/>
      <sz val="10"/>
      <color theme="0"/>
      <name val="Segoe UI Light"/>
      <family val="2"/>
    </font>
    <font>
      <b/>
      <sz val="16"/>
      <color theme="0"/>
      <name val="Segoe UI Light"/>
      <family val="2"/>
    </font>
    <font>
      <sz val="10"/>
      <color rgb="FF24292E"/>
      <name val="Segoe UI Light"/>
      <family val="2"/>
    </font>
    <font>
      <sz val="11"/>
      <color theme="0"/>
      <name val="Garamond"/>
      <family val="2"/>
      <scheme val="minor"/>
    </font>
    <font>
      <sz val="10"/>
      <color theme="2" tint="-0.249977111117893"/>
      <name val="Arial"/>
      <family val="2"/>
    </font>
    <font>
      <sz val="10"/>
      <color theme="1"/>
      <name val="Arial"/>
      <family val="2"/>
    </font>
    <font>
      <sz val="10"/>
      <color rgb="FF24292E"/>
      <name val="Segoe UI"/>
      <family val="2"/>
    </font>
    <font>
      <b/>
      <sz val="13"/>
      <color rgb="FF980000"/>
      <name val="Roboto"/>
    </font>
    <font>
      <b/>
      <sz val="12"/>
      <color theme="1"/>
      <name val="Roboto"/>
    </font>
    <font>
      <sz val="10"/>
      <color theme="2" tint="-0.249977111117893"/>
      <name val="Segoe UI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medium">
        <color rgb="FFCCCCCC"/>
      </right>
      <top style="medium">
        <color rgb="FFCCCCCC"/>
      </top>
      <bottom style="double">
        <color theme="0" tint="-0.49998474074526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theme="0" tint="-0.499984740745262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0" borderId="0" xfId="0" applyFill="1" applyBorder="1"/>
    <xf numFmtId="0" fontId="1" fillId="10" borderId="0" xfId="0" applyFont="1" applyFill="1" applyAlignment="1">
      <alignment horizontal="center"/>
    </xf>
    <xf numFmtId="0" fontId="1" fillId="10" borderId="0" xfId="0" applyFont="1" applyFill="1" applyBorder="1" applyAlignment="1">
      <alignment horizontal="right" wrapText="1"/>
    </xf>
    <xf numFmtId="0" fontId="6" fillId="10" borderId="0" xfId="0" applyFont="1" applyFill="1" applyAlignment="1"/>
    <xf numFmtId="0" fontId="1" fillId="10" borderId="0" xfId="0" applyFont="1" applyFill="1"/>
    <xf numFmtId="0" fontId="1" fillId="10" borderId="0" xfId="0" applyFont="1" applyFill="1" applyAlignment="1"/>
    <xf numFmtId="0" fontId="7" fillId="11" borderId="0" xfId="0" applyFont="1" applyFill="1" applyAlignment="1">
      <alignment horizontal="right"/>
    </xf>
    <xf numFmtId="0" fontId="5" fillId="10" borderId="1" xfId="0" applyFont="1" applyFill="1" applyBorder="1" applyAlignment="1"/>
    <xf numFmtId="0" fontId="1" fillId="10" borderId="1" xfId="0" applyFont="1" applyFill="1" applyBorder="1" applyAlignment="1"/>
    <xf numFmtId="0" fontId="1" fillId="10" borderId="1" xfId="0" applyFont="1" applyFill="1" applyBorder="1"/>
    <xf numFmtId="0" fontId="7" fillId="9" borderId="0" xfId="0" applyFont="1" applyFill="1" applyAlignment="1"/>
    <xf numFmtId="0" fontId="7" fillId="7" borderId="0" xfId="0" applyFont="1" applyFill="1" applyAlignment="1"/>
    <xf numFmtId="0" fontId="1" fillId="10" borderId="2" xfId="0" applyFont="1" applyFill="1" applyBorder="1" applyAlignment="1"/>
    <xf numFmtId="0" fontId="5" fillId="10" borderId="3" xfId="0" applyFont="1" applyFill="1" applyBorder="1" applyAlignment="1"/>
    <xf numFmtId="0" fontId="5" fillId="10" borderId="4" xfId="0" applyFont="1" applyFill="1" applyBorder="1" applyAlignment="1"/>
    <xf numFmtId="0" fontId="1" fillId="10" borderId="1" xfId="0" applyFont="1" applyFill="1" applyBorder="1" applyAlignment="1">
      <alignment horizontal="right"/>
    </xf>
    <xf numFmtId="0" fontId="3" fillId="5" borderId="5" xfId="0" applyFont="1" applyFill="1" applyBorder="1" applyAlignment="1"/>
    <xf numFmtId="0" fontId="3" fillId="6" borderId="5" xfId="0" applyFont="1" applyFill="1" applyBorder="1" applyAlignment="1"/>
    <xf numFmtId="0" fontId="3" fillId="8" borderId="5" xfId="0" applyFont="1" applyFill="1" applyBorder="1" applyAlignment="1"/>
    <xf numFmtId="0" fontId="3" fillId="2" borderId="5" xfId="0" applyFont="1" applyFill="1" applyBorder="1" applyAlignment="1"/>
    <xf numFmtId="0" fontId="3" fillId="3" borderId="5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 indent="1"/>
    </xf>
    <xf numFmtId="0" fontId="1" fillId="0" borderId="0" xfId="0" applyFont="1" applyFill="1" applyBorder="1"/>
    <xf numFmtId="0" fontId="11" fillId="0" borderId="0" xfId="0" applyFont="1" applyFill="1" applyBorder="1" applyAlignment="1">
      <alignment horizontal="left" vertical="center" indent="1"/>
    </xf>
    <xf numFmtId="0" fontId="8" fillId="11" borderId="0" xfId="0" applyFont="1" applyFill="1" applyBorder="1" applyAlignment="1">
      <alignment horizontal="center"/>
    </xf>
    <xf numFmtId="0" fontId="1" fillId="0" borderId="6" xfId="0" applyFont="1" applyFill="1" applyBorder="1"/>
    <xf numFmtId="0" fontId="1" fillId="0" borderId="6" xfId="0" applyFont="1" applyFill="1" applyBorder="1" applyAlignment="1">
      <alignment horizontal="right" wrapText="1"/>
    </xf>
    <xf numFmtId="164" fontId="1" fillId="0" borderId="6" xfId="0" applyNumberFormat="1" applyFont="1" applyFill="1" applyBorder="1"/>
    <xf numFmtId="0" fontId="1" fillId="0" borderId="7" xfId="0" applyFont="1" applyFill="1" applyBorder="1"/>
    <xf numFmtId="0" fontId="1" fillId="0" borderId="7" xfId="0" applyFont="1" applyFill="1" applyBorder="1" applyAlignment="1">
      <alignment horizontal="right" wrapText="1"/>
    </xf>
    <xf numFmtId="164" fontId="1" fillId="0" borderId="7" xfId="0" applyNumberFormat="1" applyFont="1" applyFill="1" applyBorder="1"/>
    <xf numFmtId="0" fontId="1" fillId="0" borderId="8" xfId="0" applyFont="1" applyFill="1" applyBorder="1" applyAlignment="1">
      <alignment wrapText="1"/>
    </xf>
    <xf numFmtId="0" fontId="1" fillId="0" borderId="8" xfId="0" applyFont="1" applyFill="1" applyBorder="1" applyAlignment="1">
      <alignment horizontal="right" wrapText="1"/>
    </xf>
    <xf numFmtId="9" fontId="1" fillId="0" borderId="8" xfId="0" applyNumberFormat="1" applyFont="1" applyFill="1" applyBorder="1"/>
    <xf numFmtId="0" fontId="3" fillId="0" borderId="0" xfId="0" applyFont="1" applyAlignment="1"/>
    <xf numFmtId="0" fontId="3" fillId="0" borderId="0" xfId="0" applyFont="1"/>
    <xf numFmtId="0" fontId="3" fillId="8" borderId="13" xfId="0" applyFont="1" applyFill="1" applyBorder="1" applyAlignment="1">
      <alignment horizontal="right"/>
    </xf>
    <xf numFmtId="0" fontId="3" fillId="8" borderId="16" xfId="0" applyFont="1" applyFill="1" applyBorder="1" applyAlignment="1">
      <alignment horizontal="right"/>
    </xf>
    <xf numFmtId="0" fontId="3" fillId="8" borderId="0" xfId="0" applyFont="1" applyFill="1" applyBorder="1" applyAlignment="1">
      <alignment horizontal="right"/>
    </xf>
    <xf numFmtId="0" fontId="3" fillId="8" borderId="15" xfId="0" applyFont="1" applyFill="1" applyBorder="1" applyAlignment="1">
      <alignment horizontal="right"/>
    </xf>
    <xf numFmtId="0" fontId="3" fillId="7" borderId="10" xfId="0" applyFont="1" applyFill="1" applyBorder="1" applyAlignment="1"/>
    <xf numFmtId="0" fontId="3" fillId="6" borderId="0" xfId="0" applyFont="1" applyFill="1" applyBorder="1" applyAlignment="1">
      <alignment horizontal="right"/>
    </xf>
    <xf numFmtId="0" fontId="3" fillId="6" borderId="15" xfId="0" applyFont="1" applyFill="1" applyBorder="1" applyAlignment="1">
      <alignment horizontal="right"/>
    </xf>
    <xf numFmtId="0" fontId="3" fillId="9" borderId="10" xfId="0" applyFont="1" applyFill="1" applyBorder="1" applyAlignment="1"/>
    <xf numFmtId="0" fontId="3" fillId="9" borderId="11" xfId="0" applyFont="1" applyFill="1" applyBorder="1" applyAlignment="1"/>
    <xf numFmtId="0" fontId="13" fillId="0" borderId="0" xfId="0" applyFont="1" applyAlignment="1"/>
    <xf numFmtId="0" fontId="13" fillId="0" borderId="0" xfId="0" applyFont="1" applyAlignment="1">
      <alignment horizontal="right"/>
    </xf>
    <xf numFmtId="0" fontId="13" fillId="0" borderId="1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15" xfId="0" applyFont="1" applyFill="1" applyBorder="1" applyAlignment="1">
      <alignment horizontal="right"/>
    </xf>
    <xf numFmtId="0" fontId="14" fillId="0" borderId="9" xfId="0" applyFont="1" applyBorder="1" applyAlignment="1"/>
    <xf numFmtId="0" fontId="14" fillId="0" borderId="12" xfId="0" applyFont="1" applyBorder="1" applyAlignment="1"/>
    <xf numFmtId="0" fontId="14" fillId="0" borderId="14" xfId="0" applyFont="1" applyBorder="1" applyAlignment="1"/>
    <xf numFmtId="0" fontId="0" fillId="10" borderId="0" xfId="0" applyFill="1"/>
    <xf numFmtId="3" fontId="2" fillId="10" borderId="0" xfId="0" applyNumberFormat="1" applyFont="1" applyFill="1"/>
    <xf numFmtId="0" fontId="16" fillId="0" borderId="0" xfId="0" applyFont="1" applyAlignment="1">
      <alignment vertical="center"/>
    </xf>
    <xf numFmtId="0" fontId="17" fillId="10" borderId="0" xfId="0" applyFont="1" applyFill="1" applyAlignment="1">
      <alignment vertical="center"/>
    </xf>
    <xf numFmtId="0" fontId="0" fillId="10" borderId="8" xfId="0" applyFill="1" applyBorder="1"/>
    <xf numFmtId="0" fontId="2" fillId="10" borderId="8" xfId="0" applyFont="1" applyFill="1" applyBorder="1"/>
    <xf numFmtId="3" fontId="2" fillId="10" borderId="8" xfId="0" applyNumberFormat="1" applyFont="1" applyFill="1" applyBorder="1"/>
    <xf numFmtId="0" fontId="15" fillId="10" borderId="17" xfId="0" applyFont="1" applyFill="1" applyBorder="1" applyAlignment="1">
      <alignment horizontal="left" vertical="center" wrapText="1"/>
    </xf>
    <xf numFmtId="0" fontId="12" fillId="12" borderId="0" xfId="0" applyFont="1" applyFill="1" applyAlignment="1">
      <alignment horizontal="right"/>
    </xf>
    <xf numFmtId="0" fontId="0" fillId="10" borderId="17" xfId="0" applyFill="1" applyBorder="1" applyAlignment="1">
      <alignment horizontal="right"/>
    </xf>
    <xf numFmtId="0" fontId="12" fillId="12" borderId="0" xfId="0" applyFont="1" applyFill="1" applyAlignment="1">
      <alignment horizontal="center"/>
    </xf>
    <xf numFmtId="0" fontId="0" fillId="10" borderId="17" xfId="0" applyFill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0" fontId="5" fillId="6" borderId="0" xfId="0" applyFont="1" applyFill="1" applyBorder="1" applyAlignment="1">
      <alignment horizontal="right"/>
    </xf>
    <xf numFmtId="0" fontId="2" fillId="6" borderId="0" xfId="0" applyFont="1" applyFill="1"/>
    <xf numFmtId="0" fontId="5" fillId="8" borderId="0" xfId="0" applyFont="1" applyFill="1" applyBorder="1" applyAlignment="1">
      <alignment horizontal="right"/>
    </xf>
    <xf numFmtId="0" fontId="2" fillId="8" borderId="0" xfId="0" applyFont="1" applyFill="1"/>
    <xf numFmtId="0" fontId="18" fillId="0" borderId="0" xfId="0" applyFont="1" applyAlignment="1"/>
    <xf numFmtId="0" fontId="18" fillId="0" borderId="0" xfId="0" applyFont="1" applyAlignment="1">
      <alignment horizontal="right"/>
    </xf>
    <xf numFmtId="0" fontId="1" fillId="0" borderId="0" xfId="0" applyFont="1" applyBorder="1" applyAlignment="1"/>
    <xf numFmtId="0" fontId="18" fillId="0" borderId="0" xfId="0" applyFont="1" applyFill="1" applyBorder="1" applyAlignment="1"/>
    <xf numFmtId="0" fontId="5" fillId="7" borderId="18" xfId="0" applyFont="1" applyFill="1" applyBorder="1" applyAlignment="1"/>
    <xf numFmtId="0" fontId="1" fillId="0" borderId="19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5" fillId="9" borderId="18" xfId="0" applyFont="1" applyFill="1" applyBorder="1" applyAlignment="1"/>
    <xf numFmtId="0" fontId="12" fillId="13" borderId="0" xfId="0" applyFont="1" applyFill="1"/>
    <xf numFmtId="0" fontId="4" fillId="13" borderId="0" xfId="0" applyFont="1" applyFill="1"/>
    <xf numFmtId="0" fontId="0" fillId="0" borderId="18" xfId="0" applyBorder="1"/>
    <xf numFmtId="0" fontId="2" fillId="0" borderId="8" xfId="0" applyFont="1" applyBorder="1"/>
    <xf numFmtId="0" fontId="0" fillId="0" borderId="8" xfId="0" applyBorder="1" applyAlignment="1">
      <alignment horizontal="right"/>
    </xf>
    <xf numFmtId="0" fontId="9" fillId="9" borderId="0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2" fillId="12" borderId="0" xfId="0" applyFont="1" applyFill="1" applyAlignment="1">
      <alignment horizontal="center"/>
    </xf>
    <xf numFmtId="0" fontId="8" fillId="13" borderId="0" xfId="0" applyFont="1" applyFill="1" applyBorder="1" applyAlignment="1">
      <alignment horizontal="center"/>
    </xf>
    <xf numFmtId="0" fontId="8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ânico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rgânico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ânico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2CDD-7594-420C-9CD6-4020459BCEE3}">
  <dimension ref="A1:O23"/>
  <sheetViews>
    <sheetView showGridLines="0" workbookViewId="0">
      <selection activeCell="G21" sqref="G21"/>
    </sheetView>
  </sheetViews>
  <sheetFormatPr defaultRowHeight="14.4"/>
  <cols>
    <col min="1" max="1" width="54.5" customWidth="1"/>
    <col min="2" max="2" width="9.875" bestFit="1" customWidth="1"/>
    <col min="3" max="3" width="10.5" customWidth="1"/>
    <col min="4" max="4" width="11.625" customWidth="1"/>
    <col min="5" max="5" width="14.75" customWidth="1"/>
    <col min="6" max="6" width="16.375" customWidth="1"/>
    <col min="7" max="7" width="10.875" customWidth="1"/>
    <col min="8" max="9" width="13.875" customWidth="1"/>
    <col min="10" max="10" width="12.5" customWidth="1"/>
    <col min="11" max="11" width="11.875" customWidth="1"/>
  </cols>
  <sheetData>
    <row r="1" spans="1:15" ht="15">
      <c r="A1" s="92" t="s">
        <v>71</v>
      </c>
      <c r="B1" s="92"/>
      <c r="C1" s="31"/>
      <c r="D1" s="31"/>
      <c r="E1" s="31"/>
      <c r="F1" s="31"/>
      <c r="G1" s="31"/>
      <c r="H1" s="31"/>
      <c r="I1" s="31"/>
      <c r="J1" s="31"/>
      <c r="K1" s="31"/>
      <c r="L1" s="31"/>
      <c r="M1" s="7"/>
      <c r="N1" s="7"/>
      <c r="O1" s="7"/>
    </row>
    <row r="2" spans="1:15" ht="15">
      <c r="A2" s="40" t="s">
        <v>0</v>
      </c>
      <c r="B2" s="41">
        <v>40000</v>
      </c>
      <c r="C2" s="31"/>
      <c r="D2" s="31"/>
      <c r="E2" s="31"/>
      <c r="F2" s="31"/>
      <c r="G2" s="31"/>
      <c r="H2" s="31"/>
      <c r="I2" s="31"/>
      <c r="J2" s="31"/>
      <c r="K2" s="31"/>
      <c r="L2" s="32"/>
      <c r="M2" s="7"/>
      <c r="N2" s="7"/>
      <c r="O2" s="7"/>
    </row>
    <row r="3" spans="1:15" ht="15">
      <c r="A3" s="40" t="s">
        <v>1</v>
      </c>
      <c r="B3" s="41">
        <v>3200</v>
      </c>
      <c r="C3" s="31"/>
      <c r="D3" s="31"/>
      <c r="E3" s="29"/>
      <c r="F3" s="29"/>
      <c r="G3" s="29"/>
      <c r="H3" s="29"/>
      <c r="I3" s="29"/>
      <c r="J3" s="29"/>
      <c r="K3" s="29"/>
      <c r="L3" s="29"/>
      <c r="M3" s="7"/>
      <c r="N3" s="7"/>
      <c r="O3" s="7"/>
    </row>
    <row r="4" spans="1:15" ht="15">
      <c r="A4" s="40" t="s">
        <v>2</v>
      </c>
      <c r="B4" s="41">
        <v>660</v>
      </c>
      <c r="C4" s="31"/>
      <c r="D4" s="31"/>
      <c r="E4" s="30"/>
      <c r="F4" s="30"/>
      <c r="G4" s="30"/>
      <c r="H4" s="30"/>
      <c r="I4" s="30"/>
      <c r="J4" s="30"/>
      <c r="K4" s="30"/>
      <c r="L4" s="30"/>
      <c r="M4" s="7"/>
      <c r="N4" s="7"/>
      <c r="O4" s="7"/>
    </row>
    <row r="5" spans="1:15" ht="15">
      <c r="A5" s="40" t="s">
        <v>3</v>
      </c>
      <c r="B5" s="41">
        <v>0.08</v>
      </c>
      <c r="C5" s="31"/>
      <c r="D5" s="31"/>
      <c r="E5" s="30"/>
      <c r="F5" s="30"/>
      <c r="G5" s="30"/>
      <c r="H5" s="30"/>
      <c r="I5" s="30"/>
      <c r="J5" s="30"/>
      <c r="K5" s="30"/>
      <c r="L5" s="30"/>
      <c r="M5" s="7"/>
      <c r="N5" s="7"/>
      <c r="O5" s="7"/>
    </row>
    <row r="6" spans="1:15" ht="15">
      <c r="A6" s="40" t="s">
        <v>4</v>
      </c>
      <c r="B6" s="41">
        <v>0.20624999999999999</v>
      </c>
      <c r="C6" s="31"/>
      <c r="D6" s="31"/>
      <c r="E6" s="30"/>
      <c r="F6" s="30"/>
      <c r="G6" s="30"/>
      <c r="H6" s="30"/>
      <c r="I6" s="30"/>
      <c r="J6" s="30"/>
      <c r="K6" s="30"/>
      <c r="L6" s="30"/>
      <c r="M6" s="7"/>
      <c r="N6" s="7"/>
      <c r="O6" s="7"/>
    </row>
    <row r="7" spans="1:15" ht="15">
      <c r="A7" s="40" t="s">
        <v>5</v>
      </c>
      <c r="B7" s="41">
        <v>0.53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7"/>
      <c r="N7" s="7"/>
      <c r="O7" s="7"/>
    </row>
    <row r="8" spans="1:15" ht="15">
      <c r="A8" s="40" t="s">
        <v>6</v>
      </c>
      <c r="B8" s="41">
        <v>0.10931250000000001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7"/>
      <c r="N8" s="7"/>
      <c r="O8" s="7"/>
    </row>
    <row r="9" spans="1:15" ht="15">
      <c r="A9" s="40" t="s">
        <v>7</v>
      </c>
      <c r="B9" s="41">
        <v>5000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7"/>
      <c r="N9" s="7"/>
      <c r="O9" s="7"/>
    </row>
    <row r="10" spans="1:15" ht="15">
      <c r="A10" s="40" t="s">
        <v>8</v>
      </c>
      <c r="B10" s="42">
        <v>0.95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1:15" ht="15">
      <c r="A11" s="40" t="s">
        <v>17</v>
      </c>
      <c r="B11" s="41">
        <v>1.96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5" ht="1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5" ht="1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5" ht="16.8">
      <c r="A14" s="33" t="s">
        <v>15</v>
      </c>
      <c r="B14" s="33" t="s">
        <v>16</v>
      </c>
      <c r="C14" s="33" t="s">
        <v>14</v>
      </c>
      <c r="D14" s="33" t="s">
        <v>19</v>
      </c>
      <c r="E14" s="33" t="s">
        <v>11</v>
      </c>
      <c r="F14" s="33" t="s">
        <v>18</v>
      </c>
      <c r="G14" s="33" t="s">
        <v>20</v>
      </c>
      <c r="H14" s="33" t="s">
        <v>21</v>
      </c>
      <c r="I14" s="33" t="s">
        <v>7</v>
      </c>
      <c r="J14" s="33" t="s">
        <v>12</v>
      </c>
      <c r="K14" s="33" t="s">
        <v>22</v>
      </c>
      <c r="L14" s="31"/>
    </row>
    <row r="15" spans="1:15" ht="15">
      <c r="A15" s="34" t="s">
        <v>13</v>
      </c>
      <c r="B15" s="35">
        <v>0.20624999999999999</v>
      </c>
      <c r="C15" s="34">
        <v>5000</v>
      </c>
      <c r="D15" s="34">
        <f>C15*B5</f>
        <v>400</v>
      </c>
      <c r="E15" s="34">
        <f>(SQRT(B15*(1-B15)/D15))</f>
        <v>2.0230604137049392E-2</v>
      </c>
      <c r="F15" s="34">
        <f>$B$11*E15</f>
        <v>3.9651984108616804E-2</v>
      </c>
      <c r="G15" s="34">
        <f>D15/C15</f>
        <v>0.08</v>
      </c>
      <c r="H15" s="34">
        <v>0.01</v>
      </c>
      <c r="I15" s="36">
        <v>25835</v>
      </c>
      <c r="J15" s="36">
        <f>I15/(B3/B2)*2</f>
        <v>645875</v>
      </c>
      <c r="K15" s="34">
        <f>J15/$B$2</f>
        <v>16.146875000000001</v>
      </c>
      <c r="L15" s="31"/>
    </row>
    <row r="16" spans="1:15" ht="15">
      <c r="A16" s="34" t="s">
        <v>9</v>
      </c>
      <c r="B16" s="35">
        <v>0.53</v>
      </c>
      <c r="C16" s="34">
        <v>5000</v>
      </c>
      <c r="D16" s="34">
        <f>C16*B5*B15</f>
        <v>82.5</v>
      </c>
      <c r="E16" s="34">
        <f>(SQRT(B16*(1-B16)/D16))</f>
        <v>5.4949012178509081E-2</v>
      </c>
      <c r="F16" s="34">
        <f>$B$11*E16</f>
        <v>0.10770006386987779</v>
      </c>
      <c r="G16" s="34">
        <f>D16/C16</f>
        <v>1.6500000000000001E-2</v>
      </c>
      <c r="H16" s="34">
        <v>0.01</v>
      </c>
      <c r="I16" s="36">
        <v>39115</v>
      </c>
      <c r="J16" s="36">
        <f>I16/(B4/B2)*2</f>
        <v>4741212.1212121211</v>
      </c>
      <c r="K16" s="34">
        <f t="shared" ref="K16:K17" si="0">J16/$B$2</f>
        <v>118.53030303030303</v>
      </c>
      <c r="L16" s="31"/>
    </row>
    <row r="17" spans="1:12" ht="15">
      <c r="A17" s="37" t="s">
        <v>10</v>
      </c>
      <c r="B17" s="38">
        <v>0.10931250000000001</v>
      </c>
      <c r="C17" s="37">
        <v>5000</v>
      </c>
      <c r="D17" s="37">
        <f>C15*B5</f>
        <v>400</v>
      </c>
      <c r="E17" s="37">
        <f>(SQRT(B17*(1-B17)/D17))</f>
        <v>1.560154458248846E-2</v>
      </c>
      <c r="F17" s="37">
        <f>$B$11*E17</f>
        <v>3.0579027381677382E-2</v>
      </c>
      <c r="G17" s="37">
        <f>D17/C17</f>
        <v>0.08</v>
      </c>
      <c r="H17" s="37">
        <v>7.4999999999999997E-3</v>
      </c>
      <c r="I17" s="39">
        <v>27413</v>
      </c>
      <c r="J17" s="39">
        <f>I17/(B3/B2)*2</f>
        <v>685325</v>
      </c>
      <c r="K17" s="37">
        <f t="shared" si="0"/>
        <v>17.133125</v>
      </c>
      <c r="L17" s="31"/>
    </row>
    <row r="18" spans="1:12" ht="1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19" spans="1:12" ht="1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</row>
    <row r="20" spans="1:12" ht="1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 ht="1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12" ht="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</row>
    <row r="23" spans="1:12" ht="1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0D94-8419-4A3E-A462-A3CA4C36BE88}">
  <dimension ref="A1:O39"/>
  <sheetViews>
    <sheetView showGridLines="0" workbookViewId="0">
      <selection activeCell="I3" sqref="I3:J3"/>
    </sheetView>
  </sheetViews>
  <sheetFormatPr defaultRowHeight="14.4"/>
  <cols>
    <col min="1" max="1" width="21.375" customWidth="1"/>
    <col min="2" max="2" width="11.5" style="1" customWidth="1"/>
    <col min="3" max="3" width="9" style="1"/>
    <col min="4" max="4" width="9.875" style="1" customWidth="1"/>
    <col min="5" max="5" width="10.625" style="1" customWidth="1"/>
    <col min="8" max="8" width="20.375" customWidth="1"/>
    <col min="9" max="9" width="14.125" customWidth="1"/>
    <col min="10" max="10" width="13.125" customWidth="1"/>
    <col min="13" max="13" width="13" customWidth="1"/>
    <col min="14" max="14" width="17.25" customWidth="1"/>
    <col min="15" max="15" width="15.375" customWidth="1"/>
  </cols>
  <sheetData>
    <row r="1" spans="1:15" ht="24" customHeight="1">
      <c r="B1" s="93" t="s">
        <v>62</v>
      </c>
      <c r="C1" s="93"/>
      <c r="D1" s="94" t="s">
        <v>63</v>
      </c>
      <c r="E1" s="94"/>
      <c r="H1" s="95" t="s">
        <v>70</v>
      </c>
      <c r="I1" s="96"/>
      <c r="J1" s="96"/>
      <c r="K1" s="96"/>
      <c r="L1" s="96"/>
      <c r="M1" s="96"/>
      <c r="N1" s="96"/>
      <c r="O1" s="96"/>
    </row>
    <row r="2" spans="1:15" ht="15">
      <c r="A2" s="23" t="s">
        <v>23</v>
      </c>
      <c r="B2" s="24" t="s">
        <v>12</v>
      </c>
      <c r="C2" s="24" t="s">
        <v>24</v>
      </c>
      <c r="D2" s="25" t="s">
        <v>12</v>
      </c>
      <c r="E2" s="25" t="s">
        <v>24</v>
      </c>
      <c r="G2" s="3"/>
      <c r="H2" s="8"/>
      <c r="I2" s="8"/>
      <c r="J2" s="8"/>
      <c r="K2" s="11"/>
      <c r="L2" s="11"/>
      <c r="M2" s="11"/>
      <c r="N2" s="11"/>
      <c r="O2" s="11"/>
    </row>
    <row r="3" spans="1:15" ht="15">
      <c r="A3" s="26" t="s">
        <v>25</v>
      </c>
      <c r="B3" s="27">
        <v>7723</v>
      </c>
      <c r="C3" s="27">
        <v>687</v>
      </c>
      <c r="D3" s="28">
        <v>7716</v>
      </c>
      <c r="E3" s="28">
        <v>686</v>
      </c>
      <c r="G3" s="2"/>
      <c r="H3" s="9"/>
      <c r="I3" s="18" t="s">
        <v>62</v>
      </c>
      <c r="J3" s="17" t="s">
        <v>63</v>
      </c>
      <c r="K3" s="11"/>
      <c r="L3" s="11"/>
      <c r="M3" s="11"/>
      <c r="N3" s="11"/>
      <c r="O3" s="11"/>
    </row>
    <row r="4" spans="1:15" ht="15">
      <c r="A4" s="26" t="s">
        <v>26</v>
      </c>
      <c r="B4" s="27">
        <v>9102</v>
      </c>
      <c r="C4" s="27">
        <v>779</v>
      </c>
      <c r="D4" s="28">
        <v>9288</v>
      </c>
      <c r="E4" s="28">
        <v>785</v>
      </c>
      <c r="G4" s="2"/>
      <c r="H4" s="20" t="s">
        <v>12</v>
      </c>
      <c r="I4" s="19">
        <f>SUM(B3:B39)</f>
        <v>345543</v>
      </c>
      <c r="J4" s="19">
        <f>SUM(D3:D39)</f>
        <v>344660</v>
      </c>
      <c r="K4" s="11"/>
      <c r="L4" s="11"/>
      <c r="M4" s="11"/>
      <c r="N4" s="11"/>
      <c r="O4" s="11"/>
    </row>
    <row r="5" spans="1:15" ht="15">
      <c r="A5" s="26" t="s">
        <v>27</v>
      </c>
      <c r="B5" s="27">
        <v>10511</v>
      </c>
      <c r="C5" s="27">
        <v>909</v>
      </c>
      <c r="D5" s="28">
        <v>10480</v>
      </c>
      <c r="E5" s="28">
        <v>884</v>
      </c>
      <c r="G5" s="2"/>
      <c r="H5" s="21" t="s">
        <v>24</v>
      </c>
      <c r="I5" s="19">
        <f>SUM(C3:C39)</f>
        <v>28378</v>
      </c>
      <c r="J5" s="19">
        <f>SUM(E3:E39)</f>
        <v>28325</v>
      </c>
      <c r="K5" s="11"/>
      <c r="L5" s="11"/>
      <c r="M5" s="11"/>
      <c r="N5" s="11"/>
      <c r="O5" s="11"/>
    </row>
    <row r="6" spans="1:15" ht="15">
      <c r="A6" s="26" t="s">
        <v>28</v>
      </c>
      <c r="B6" s="27">
        <v>9871</v>
      </c>
      <c r="C6" s="27">
        <v>836</v>
      </c>
      <c r="D6" s="28">
        <v>9867</v>
      </c>
      <c r="E6" s="28">
        <v>827</v>
      </c>
      <c r="H6" s="11"/>
      <c r="I6" s="11"/>
      <c r="J6" s="11"/>
      <c r="K6" s="11"/>
      <c r="L6" s="11"/>
      <c r="M6" s="11"/>
      <c r="N6" s="11"/>
      <c r="O6" s="11"/>
    </row>
    <row r="7" spans="1:15" ht="15">
      <c r="A7" s="26" t="s">
        <v>29</v>
      </c>
      <c r="B7" s="27">
        <v>10014</v>
      </c>
      <c r="C7" s="27">
        <v>837</v>
      </c>
      <c r="D7" s="28">
        <v>9793</v>
      </c>
      <c r="E7" s="28">
        <v>832</v>
      </c>
      <c r="H7" s="11"/>
      <c r="I7" s="11"/>
      <c r="J7" s="11"/>
      <c r="K7" s="11"/>
      <c r="L7" s="11"/>
      <c r="M7" s="11"/>
      <c r="N7" s="11"/>
      <c r="O7" s="11"/>
    </row>
    <row r="8" spans="1:15" ht="15">
      <c r="A8" s="26" t="s">
        <v>30</v>
      </c>
      <c r="B8" s="27">
        <v>9670</v>
      </c>
      <c r="C8" s="27">
        <v>823</v>
      </c>
      <c r="D8" s="28">
        <v>9500</v>
      </c>
      <c r="E8" s="28">
        <v>788</v>
      </c>
      <c r="H8" s="11"/>
      <c r="I8" s="11"/>
      <c r="J8" s="11"/>
      <c r="K8" s="11"/>
      <c r="L8" s="11"/>
      <c r="M8" s="11"/>
      <c r="N8" s="11"/>
      <c r="O8" s="11"/>
    </row>
    <row r="9" spans="1:15" ht="15">
      <c r="A9" s="26" t="s">
        <v>31</v>
      </c>
      <c r="B9" s="27">
        <v>9008</v>
      </c>
      <c r="C9" s="27">
        <v>748</v>
      </c>
      <c r="D9" s="28">
        <v>9088</v>
      </c>
      <c r="E9" s="28">
        <v>780</v>
      </c>
      <c r="H9" s="11"/>
      <c r="I9" s="13" t="s">
        <v>64</v>
      </c>
      <c r="J9" s="13" t="s">
        <v>11</v>
      </c>
      <c r="K9" s="13" t="s">
        <v>18</v>
      </c>
      <c r="L9" s="13" t="s">
        <v>66</v>
      </c>
      <c r="M9" s="13" t="s">
        <v>67</v>
      </c>
      <c r="N9" s="13" t="s">
        <v>65</v>
      </c>
      <c r="O9" s="13" t="s">
        <v>68</v>
      </c>
    </row>
    <row r="10" spans="1:15" ht="15">
      <c r="A10" s="26" t="s">
        <v>32</v>
      </c>
      <c r="B10" s="27">
        <v>7434</v>
      </c>
      <c r="C10" s="27">
        <v>632</v>
      </c>
      <c r="D10" s="28">
        <v>7664</v>
      </c>
      <c r="E10" s="28">
        <v>652</v>
      </c>
      <c r="H10" s="14" t="s">
        <v>12</v>
      </c>
      <c r="I10" s="15">
        <v>0.5</v>
      </c>
      <c r="J10" s="15">
        <f>SQRT((I10*I10)/(I4+J4))</f>
        <v>6.0184074029432473E-4</v>
      </c>
      <c r="K10" s="16">
        <f>J10*1.96</f>
        <v>1.1796078509768765E-3</v>
      </c>
      <c r="L10" s="16">
        <f>I10-K10</f>
        <v>0.49882039214902313</v>
      </c>
      <c r="M10" s="16">
        <f>I10+K10</f>
        <v>0.50117960785097693</v>
      </c>
      <c r="N10" s="16">
        <f>I4/(I4+J4)</f>
        <v>0.50063966688061334</v>
      </c>
      <c r="O10" s="22" t="s">
        <v>69</v>
      </c>
    </row>
    <row r="11" spans="1:15" ht="15">
      <c r="A11" s="26" t="s">
        <v>33</v>
      </c>
      <c r="B11" s="27">
        <v>8459</v>
      </c>
      <c r="C11" s="27">
        <v>691</v>
      </c>
      <c r="D11" s="28">
        <v>8434</v>
      </c>
      <c r="E11" s="28">
        <v>697</v>
      </c>
      <c r="H11" s="14" t="s">
        <v>24</v>
      </c>
      <c r="I11" s="15">
        <v>0.5</v>
      </c>
      <c r="J11" s="15">
        <f>SQRT((I11*I11)/(I5+J5))</f>
        <v>2.0997470796992519E-3</v>
      </c>
      <c r="K11" s="16">
        <f>J11*1.96</f>
        <v>4.1155042762105335E-3</v>
      </c>
      <c r="L11" s="16">
        <f>I11-K11</f>
        <v>0.49588449572378945</v>
      </c>
      <c r="M11" s="16">
        <f>I11+K11</f>
        <v>0.50411550427621055</v>
      </c>
      <c r="N11" s="16">
        <f>I5/(I5+J5)</f>
        <v>0.50046734740666277</v>
      </c>
      <c r="O11" s="22" t="s">
        <v>69</v>
      </c>
    </row>
    <row r="12" spans="1:15" ht="15">
      <c r="A12" s="26" t="s">
        <v>34</v>
      </c>
      <c r="B12" s="27">
        <v>10667</v>
      </c>
      <c r="C12" s="27">
        <v>861</v>
      </c>
      <c r="D12" s="28">
        <v>10496</v>
      </c>
      <c r="E12" s="28">
        <v>860</v>
      </c>
      <c r="H12" s="10"/>
      <c r="I12" s="12"/>
      <c r="J12" s="12"/>
      <c r="K12" s="11"/>
      <c r="L12" s="11"/>
      <c r="M12" s="11"/>
      <c r="N12" s="11"/>
      <c r="O12" s="11"/>
    </row>
    <row r="13" spans="1:15" ht="15">
      <c r="A13" s="26" t="s">
        <v>35</v>
      </c>
      <c r="B13" s="27">
        <v>10660</v>
      </c>
      <c r="C13" s="27">
        <v>867</v>
      </c>
      <c r="D13" s="28">
        <v>10551</v>
      </c>
      <c r="E13" s="28">
        <v>864</v>
      </c>
      <c r="H13" s="10"/>
      <c r="I13" s="12"/>
      <c r="J13" s="12"/>
      <c r="K13" s="11"/>
      <c r="L13" s="11"/>
      <c r="M13" s="11"/>
      <c r="N13" s="11"/>
      <c r="O13" s="11"/>
    </row>
    <row r="14" spans="1:15" ht="15">
      <c r="A14" s="26" t="s">
        <v>36</v>
      </c>
      <c r="B14" s="27">
        <v>9947</v>
      </c>
      <c r="C14" s="27">
        <v>838</v>
      </c>
      <c r="D14" s="28">
        <v>9737</v>
      </c>
      <c r="E14" s="28">
        <v>801</v>
      </c>
      <c r="H14" s="11"/>
      <c r="I14" s="11"/>
      <c r="J14" s="11"/>
      <c r="K14" s="11"/>
      <c r="L14" s="11"/>
      <c r="M14" s="11"/>
      <c r="N14" s="11"/>
      <c r="O14" s="11"/>
    </row>
    <row r="15" spans="1:15" ht="15">
      <c r="A15" s="26" t="s">
        <v>37</v>
      </c>
      <c r="B15" s="27">
        <v>8324</v>
      </c>
      <c r="C15" s="27">
        <v>665</v>
      </c>
      <c r="D15" s="28">
        <v>8176</v>
      </c>
      <c r="E15" s="28">
        <v>642</v>
      </c>
      <c r="H15" s="11"/>
      <c r="I15" s="11"/>
      <c r="J15" s="11"/>
      <c r="K15" s="11"/>
      <c r="L15" s="11"/>
      <c r="M15" s="11"/>
      <c r="N15" s="11"/>
      <c r="O15" s="11"/>
    </row>
    <row r="16" spans="1:15" ht="15">
      <c r="A16" s="26" t="s">
        <v>38</v>
      </c>
      <c r="B16" s="27">
        <v>9434</v>
      </c>
      <c r="C16" s="27">
        <v>673</v>
      </c>
      <c r="D16" s="28">
        <v>9402</v>
      </c>
      <c r="E16" s="28">
        <v>697</v>
      </c>
      <c r="H16" s="11"/>
      <c r="I16" s="11"/>
      <c r="J16" s="11"/>
      <c r="K16" s="11"/>
      <c r="L16" s="11"/>
      <c r="M16" s="11"/>
      <c r="N16" s="11"/>
      <c r="O16" s="11"/>
    </row>
    <row r="17" spans="1:15" ht="15">
      <c r="A17" s="26" t="s">
        <v>39</v>
      </c>
      <c r="B17" s="27">
        <v>8687</v>
      </c>
      <c r="C17" s="27">
        <v>691</v>
      </c>
      <c r="D17" s="28">
        <v>8669</v>
      </c>
      <c r="E17" s="28">
        <v>669</v>
      </c>
      <c r="H17" s="11"/>
      <c r="I17" s="11"/>
      <c r="J17" s="11"/>
      <c r="K17" s="11"/>
      <c r="L17" s="11"/>
      <c r="M17" s="11"/>
      <c r="N17" s="11"/>
      <c r="O17" s="11"/>
    </row>
    <row r="18" spans="1:15" ht="15">
      <c r="A18" s="26" t="s">
        <v>40</v>
      </c>
      <c r="B18" s="27">
        <v>8896</v>
      </c>
      <c r="C18" s="27">
        <v>708</v>
      </c>
      <c r="D18" s="28">
        <v>8881</v>
      </c>
      <c r="E18" s="28">
        <v>693</v>
      </c>
      <c r="H18" s="11"/>
      <c r="I18" s="11"/>
      <c r="J18" s="11"/>
      <c r="K18" s="11"/>
      <c r="L18" s="11"/>
      <c r="M18" s="11"/>
      <c r="N18" s="11"/>
      <c r="O18" s="11"/>
    </row>
    <row r="19" spans="1:15">
      <c r="A19" s="26" t="s">
        <v>41</v>
      </c>
      <c r="B19" s="27">
        <v>9535</v>
      </c>
      <c r="C19" s="27">
        <v>759</v>
      </c>
      <c r="D19" s="28">
        <v>9655</v>
      </c>
      <c r="E19" s="28">
        <v>771</v>
      </c>
      <c r="J19" s="4"/>
    </row>
    <row r="20" spans="1:15">
      <c r="A20" s="26" t="s">
        <v>42</v>
      </c>
      <c r="B20" s="27">
        <v>9363</v>
      </c>
      <c r="C20" s="27">
        <v>736</v>
      </c>
      <c r="D20" s="28">
        <v>9396</v>
      </c>
      <c r="E20" s="28">
        <v>736</v>
      </c>
      <c r="I20" s="4"/>
      <c r="J20" s="4"/>
    </row>
    <row r="21" spans="1:15">
      <c r="A21" s="26" t="s">
        <v>43</v>
      </c>
      <c r="B21" s="27">
        <v>9327</v>
      </c>
      <c r="C21" s="27">
        <v>739</v>
      </c>
      <c r="D21" s="28">
        <v>9262</v>
      </c>
      <c r="E21" s="28">
        <v>727</v>
      </c>
      <c r="J21" s="4"/>
    </row>
    <row r="22" spans="1:15">
      <c r="A22" s="26" t="s">
        <v>44</v>
      </c>
      <c r="B22" s="27">
        <v>9345</v>
      </c>
      <c r="C22" s="27">
        <v>734</v>
      </c>
      <c r="D22" s="28">
        <v>9308</v>
      </c>
      <c r="E22" s="28">
        <v>728</v>
      </c>
    </row>
    <row r="23" spans="1:15">
      <c r="A23" s="26" t="s">
        <v>45</v>
      </c>
      <c r="B23" s="27">
        <v>8890</v>
      </c>
      <c r="C23" s="27">
        <v>706</v>
      </c>
      <c r="D23" s="28">
        <v>8715</v>
      </c>
      <c r="E23" s="28">
        <v>722</v>
      </c>
    </row>
    <row r="24" spans="1:15">
      <c r="A24" s="26" t="s">
        <v>46</v>
      </c>
      <c r="B24" s="27">
        <v>8460</v>
      </c>
      <c r="C24" s="27">
        <v>681</v>
      </c>
      <c r="D24" s="28">
        <v>8448</v>
      </c>
      <c r="E24" s="28">
        <v>695</v>
      </c>
    </row>
    <row r="25" spans="1:15">
      <c r="A25" s="26" t="s">
        <v>47</v>
      </c>
      <c r="B25" s="27">
        <v>8836</v>
      </c>
      <c r="C25" s="27">
        <v>693</v>
      </c>
      <c r="D25" s="28">
        <v>8836</v>
      </c>
      <c r="E25" s="28">
        <v>724</v>
      </c>
    </row>
    <row r="26" spans="1:15">
      <c r="A26" s="26" t="s">
        <v>48</v>
      </c>
      <c r="B26" s="27">
        <v>9437</v>
      </c>
      <c r="C26" s="27">
        <v>788</v>
      </c>
      <c r="D26" s="28">
        <v>9359</v>
      </c>
      <c r="E26" s="28">
        <v>789</v>
      </c>
      <c r="H26">
        <f>I5*75</f>
        <v>2128350</v>
      </c>
    </row>
    <row r="27" spans="1:15">
      <c r="A27" s="26" t="s">
        <v>49</v>
      </c>
      <c r="B27" s="27">
        <v>9420</v>
      </c>
      <c r="C27" s="27">
        <v>781</v>
      </c>
      <c r="D27" s="28">
        <v>9427</v>
      </c>
      <c r="E27" s="28">
        <v>743</v>
      </c>
    </row>
    <row r="28" spans="1:15">
      <c r="A28" s="26" t="s">
        <v>50</v>
      </c>
      <c r="B28" s="27">
        <v>9570</v>
      </c>
      <c r="C28" s="27">
        <v>805</v>
      </c>
      <c r="D28" s="28">
        <v>9633</v>
      </c>
      <c r="E28" s="28">
        <v>808</v>
      </c>
    </row>
    <row r="29" spans="1:15">
      <c r="A29" s="26" t="s">
        <v>51</v>
      </c>
      <c r="B29" s="27">
        <v>9921</v>
      </c>
      <c r="C29" s="27">
        <v>830</v>
      </c>
      <c r="D29" s="28">
        <v>9842</v>
      </c>
      <c r="E29" s="28">
        <v>831</v>
      </c>
    </row>
    <row r="30" spans="1:15">
      <c r="A30" s="26" t="s">
        <v>52</v>
      </c>
      <c r="B30" s="27">
        <v>9424</v>
      </c>
      <c r="C30" s="27">
        <v>781</v>
      </c>
      <c r="D30" s="28">
        <v>9272</v>
      </c>
      <c r="E30" s="28">
        <v>767</v>
      </c>
    </row>
    <row r="31" spans="1:15">
      <c r="A31" s="26" t="s">
        <v>53</v>
      </c>
      <c r="B31" s="27">
        <v>9010</v>
      </c>
      <c r="C31" s="27">
        <v>756</v>
      </c>
      <c r="D31" s="28">
        <v>8969</v>
      </c>
      <c r="E31" s="28">
        <v>760</v>
      </c>
    </row>
    <row r="32" spans="1:15">
      <c r="A32" s="26" t="s">
        <v>54</v>
      </c>
      <c r="B32" s="27">
        <v>9656</v>
      </c>
      <c r="C32" s="27">
        <v>825</v>
      </c>
      <c r="D32" s="28">
        <v>9697</v>
      </c>
      <c r="E32" s="28">
        <v>850</v>
      </c>
    </row>
    <row r="33" spans="1:5">
      <c r="A33" s="26" t="s">
        <v>55</v>
      </c>
      <c r="B33" s="27">
        <v>10419</v>
      </c>
      <c r="C33" s="27">
        <v>874</v>
      </c>
      <c r="D33" s="28">
        <v>10445</v>
      </c>
      <c r="E33" s="28">
        <v>851</v>
      </c>
    </row>
    <row r="34" spans="1:5">
      <c r="A34" s="26" t="s">
        <v>56</v>
      </c>
      <c r="B34" s="27">
        <v>9880</v>
      </c>
      <c r="C34" s="27">
        <v>830</v>
      </c>
      <c r="D34" s="28">
        <v>9931</v>
      </c>
      <c r="E34" s="28">
        <v>831</v>
      </c>
    </row>
    <row r="35" spans="1:5">
      <c r="A35" s="26" t="s">
        <v>57</v>
      </c>
      <c r="B35" s="27">
        <v>10134</v>
      </c>
      <c r="C35" s="27">
        <v>801</v>
      </c>
      <c r="D35" s="28">
        <v>10042</v>
      </c>
      <c r="E35" s="28">
        <v>802</v>
      </c>
    </row>
    <row r="36" spans="1:5">
      <c r="A36" s="26" t="s">
        <v>58</v>
      </c>
      <c r="B36" s="27">
        <v>9717</v>
      </c>
      <c r="C36" s="27">
        <v>814</v>
      </c>
      <c r="D36" s="28">
        <v>9721</v>
      </c>
      <c r="E36" s="28">
        <v>829</v>
      </c>
    </row>
    <row r="37" spans="1:5">
      <c r="A37" s="26" t="s">
        <v>59</v>
      </c>
      <c r="B37" s="27">
        <v>9192</v>
      </c>
      <c r="C37" s="27">
        <v>735</v>
      </c>
      <c r="D37" s="28">
        <v>9304</v>
      </c>
      <c r="E37" s="28">
        <v>770</v>
      </c>
    </row>
    <row r="38" spans="1:5">
      <c r="A38" s="26" t="s">
        <v>60</v>
      </c>
      <c r="B38" s="27">
        <v>8630</v>
      </c>
      <c r="C38" s="27">
        <v>743</v>
      </c>
      <c r="D38" s="28">
        <v>8668</v>
      </c>
      <c r="E38" s="28">
        <v>724</v>
      </c>
    </row>
    <row r="39" spans="1:5">
      <c r="A39" s="26" t="s">
        <v>61</v>
      </c>
      <c r="B39" s="27">
        <v>8970</v>
      </c>
      <c r="C39" s="27">
        <v>722</v>
      </c>
      <c r="D39" s="28">
        <v>8988</v>
      </c>
      <c r="E39" s="28">
        <v>710</v>
      </c>
    </row>
  </sheetData>
  <mergeCells count="3">
    <mergeCell ref="B1:C1"/>
    <mergeCell ref="D1:E1"/>
    <mergeCell ref="H1:O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2753-5EE3-4A47-9D7C-D61B63926A65}">
  <dimension ref="A1:S39"/>
  <sheetViews>
    <sheetView showGridLines="0" tabSelected="1" topLeftCell="C1" workbookViewId="0">
      <selection activeCell="Q13" sqref="Q13"/>
    </sheetView>
  </sheetViews>
  <sheetFormatPr defaultRowHeight="14.4"/>
  <cols>
    <col min="1" max="1" width="22.75" customWidth="1"/>
    <col min="2" max="2" width="10.25" customWidth="1"/>
    <col min="3" max="3" width="12.625" customWidth="1"/>
    <col min="4" max="4" width="11.625" customWidth="1"/>
    <col min="5" max="5" width="10.625" customWidth="1"/>
    <col min="6" max="6" width="16.125" customWidth="1"/>
    <col min="7" max="7" width="14.375" customWidth="1"/>
    <col min="8" max="8" width="13.5" customWidth="1"/>
    <col min="9" max="9" width="12.75" customWidth="1"/>
    <col min="10" max="10" width="13.625" customWidth="1"/>
    <col min="11" max="11" width="33.75" customWidth="1"/>
    <col min="12" max="12" width="11.125" customWidth="1"/>
    <col min="13" max="14" width="12"/>
    <col min="16" max="16" width="15.125" customWidth="1"/>
    <col min="17" max="17" width="14.375" customWidth="1"/>
  </cols>
  <sheetData>
    <row r="1" spans="1:19" ht="17.399999999999999" thickBot="1">
      <c r="K1" s="64" t="s">
        <v>90</v>
      </c>
    </row>
    <row r="2" spans="1:19">
      <c r="A2" s="59" t="s">
        <v>23</v>
      </c>
      <c r="B2" s="56" t="s">
        <v>75</v>
      </c>
      <c r="C2" s="56" t="s">
        <v>76</v>
      </c>
      <c r="D2" s="49" t="s">
        <v>77</v>
      </c>
      <c r="E2" s="52" t="s">
        <v>78</v>
      </c>
      <c r="F2" s="49" t="s">
        <v>79</v>
      </c>
      <c r="G2" s="52" t="s">
        <v>80</v>
      </c>
      <c r="H2" s="49" t="s">
        <v>81</v>
      </c>
      <c r="I2" s="53" t="s">
        <v>74</v>
      </c>
      <c r="K2" s="62"/>
      <c r="L2" s="62"/>
      <c r="M2" s="62"/>
      <c r="N2" s="62"/>
      <c r="O2" s="62"/>
      <c r="P2" s="62"/>
      <c r="Q2" s="62"/>
      <c r="R2" s="62"/>
      <c r="S2" s="62"/>
    </row>
    <row r="3" spans="1:19">
      <c r="A3" s="60" t="s">
        <v>25</v>
      </c>
      <c r="B3" s="57">
        <v>7723</v>
      </c>
      <c r="C3" s="57">
        <v>7716</v>
      </c>
      <c r="D3" s="50">
        <v>687</v>
      </c>
      <c r="E3" s="47">
        <v>686</v>
      </c>
      <c r="F3" s="50">
        <v>134</v>
      </c>
      <c r="G3" s="47">
        <v>105</v>
      </c>
      <c r="H3" s="50">
        <v>70</v>
      </c>
      <c r="I3" s="45">
        <v>34</v>
      </c>
      <c r="K3" s="62" t="s">
        <v>82</v>
      </c>
      <c r="L3" s="62"/>
      <c r="M3" s="62"/>
      <c r="N3" s="62"/>
      <c r="O3" s="62"/>
      <c r="P3" s="62"/>
      <c r="Q3" s="62"/>
      <c r="R3" s="62"/>
      <c r="S3" s="62"/>
    </row>
    <row r="4" spans="1:19" ht="15">
      <c r="A4" s="60" t="s">
        <v>26</v>
      </c>
      <c r="B4" s="57">
        <v>9102</v>
      </c>
      <c r="C4" s="57">
        <v>9288</v>
      </c>
      <c r="D4" s="50">
        <v>779</v>
      </c>
      <c r="E4" s="47">
        <v>785</v>
      </c>
      <c r="F4" s="50">
        <v>147</v>
      </c>
      <c r="G4" s="47">
        <v>116</v>
      </c>
      <c r="H4" s="50">
        <v>70</v>
      </c>
      <c r="I4" s="45">
        <v>91</v>
      </c>
      <c r="K4" s="62"/>
      <c r="L4" s="18" t="s">
        <v>62</v>
      </c>
      <c r="M4" s="17" t="s">
        <v>63</v>
      </c>
      <c r="N4" s="62"/>
      <c r="O4" s="62"/>
      <c r="P4" s="62"/>
      <c r="Q4" s="62"/>
      <c r="R4" s="62"/>
      <c r="S4" s="62"/>
    </row>
    <row r="5" spans="1:19">
      <c r="A5" s="60" t="s">
        <v>27</v>
      </c>
      <c r="B5" s="57">
        <v>10511</v>
      </c>
      <c r="C5" s="57">
        <v>10480</v>
      </c>
      <c r="D5" s="50">
        <v>909</v>
      </c>
      <c r="E5" s="47">
        <v>884</v>
      </c>
      <c r="F5" s="50">
        <v>167</v>
      </c>
      <c r="G5" s="47">
        <v>145</v>
      </c>
      <c r="H5" s="50">
        <v>95</v>
      </c>
      <c r="I5" s="45">
        <v>79</v>
      </c>
      <c r="K5" s="66" t="s">
        <v>24</v>
      </c>
      <c r="L5" s="66">
        <f>SUM(D3:D25)</f>
        <v>17293</v>
      </c>
      <c r="M5" s="66">
        <f>SUM(E3:E25)</f>
        <v>17260</v>
      </c>
      <c r="N5" s="62"/>
      <c r="O5" s="62"/>
      <c r="P5" s="62"/>
      <c r="Q5" s="62"/>
      <c r="R5" s="62"/>
      <c r="S5" s="62"/>
    </row>
    <row r="6" spans="1:19" ht="16.8">
      <c r="A6" s="60" t="s">
        <v>28</v>
      </c>
      <c r="B6" s="57">
        <v>9871</v>
      </c>
      <c r="C6" s="57">
        <v>9867</v>
      </c>
      <c r="D6" s="50">
        <v>836</v>
      </c>
      <c r="E6" s="47">
        <v>827</v>
      </c>
      <c r="F6" s="50">
        <v>156</v>
      </c>
      <c r="G6" s="47">
        <v>138</v>
      </c>
      <c r="H6" s="50">
        <v>105</v>
      </c>
      <c r="I6" s="45">
        <v>92</v>
      </c>
      <c r="J6" s="5"/>
      <c r="K6" s="67" t="s">
        <v>72</v>
      </c>
      <c r="L6" s="66">
        <f>SUM(F3:F25)</f>
        <v>3785</v>
      </c>
      <c r="M6" s="66">
        <f>SUM(G3:G25)</f>
        <v>3423</v>
      </c>
      <c r="N6" s="62"/>
      <c r="O6" s="62"/>
      <c r="P6" s="62"/>
      <c r="Q6" s="62"/>
      <c r="R6" s="62"/>
      <c r="S6" s="62"/>
    </row>
    <row r="7" spans="1:19" ht="16.8">
      <c r="A7" s="60" t="s">
        <v>29</v>
      </c>
      <c r="B7" s="57">
        <v>10014</v>
      </c>
      <c r="C7" s="57">
        <v>9793</v>
      </c>
      <c r="D7" s="50">
        <v>837</v>
      </c>
      <c r="E7" s="47">
        <v>832</v>
      </c>
      <c r="F7" s="50">
        <v>163</v>
      </c>
      <c r="G7" s="47">
        <v>140</v>
      </c>
      <c r="H7" s="50">
        <v>64</v>
      </c>
      <c r="I7" s="45">
        <v>94</v>
      </c>
      <c r="J7" s="5"/>
      <c r="K7" s="68" t="s">
        <v>73</v>
      </c>
      <c r="L7" s="66">
        <f>SUM(H3:H25)</f>
        <v>2033</v>
      </c>
      <c r="M7" s="66">
        <f>SUM(I3:I25)</f>
        <v>1945</v>
      </c>
      <c r="N7" s="62"/>
      <c r="O7" s="62"/>
      <c r="P7" s="62"/>
      <c r="Q7" s="62"/>
      <c r="R7" s="62"/>
      <c r="S7" s="62"/>
    </row>
    <row r="8" spans="1:19" ht="16.8">
      <c r="A8" s="60" t="s">
        <v>30</v>
      </c>
      <c r="B8" s="57">
        <v>9670</v>
      </c>
      <c r="C8" s="57">
        <v>9500</v>
      </c>
      <c r="D8" s="50">
        <v>823</v>
      </c>
      <c r="E8" s="47">
        <v>788</v>
      </c>
      <c r="F8" s="50">
        <v>138</v>
      </c>
      <c r="G8" s="47">
        <v>129</v>
      </c>
      <c r="H8" s="50">
        <v>82</v>
      </c>
      <c r="I8" s="45">
        <v>61</v>
      </c>
      <c r="J8" s="6"/>
      <c r="K8" s="63"/>
      <c r="L8" s="62"/>
      <c r="M8" s="62"/>
      <c r="N8" s="62"/>
      <c r="O8" s="62"/>
      <c r="P8" s="62"/>
      <c r="Q8" s="62"/>
      <c r="R8" s="62"/>
      <c r="S8" s="62"/>
    </row>
    <row r="9" spans="1:19" ht="16.8">
      <c r="A9" s="60" t="s">
        <v>31</v>
      </c>
      <c r="B9" s="57">
        <v>9008</v>
      </c>
      <c r="C9" s="57">
        <v>9088</v>
      </c>
      <c r="D9" s="50">
        <v>748</v>
      </c>
      <c r="E9" s="47">
        <v>780</v>
      </c>
      <c r="F9" s="50">
        <v>146</v>
      </c>
      <c r="G9" s="47">
        <v>127</v>
      </c>
      <c r="H9" s="50">
        <v>76</v>
      </c>
      <c r="I9" s="45">
        <v>44</v>
      </c>
      <c r="J9" s="5"/>
      <c r="K9" s="63"/>
      <c r="L9" s="62"/>
      <c r="M9" s="62"/>
      <c r="N9" s="62"/>
      <c r="O9" s="62"/>
      <c r="P9" s="62"/>
      <c r="Q9" s="62"/>
      <c r="R9" s="62"/>
      <c r="S9" s="62"/>
    </row>
    <row r="10" spans="1:19" ht="15.6">
      <c r="A10" s="60" t="s">
        <v>32</v>
      </c>
      <c r="B10" s="57">
        <v>7434</v>
      </c>
      <c r="C10" s="57">
        <v>7664</v>
      </c>
      <c r="D10" s="50">
        <v>632</v>
      </c>
      <c r="E10" s="47">
        <v>652</v>
      </c>
      <c r="F10" s="50">
        <v>110</v>
      </c>
      <c r="G10" s="47">
        <v>94</v>
      </c>
      <c r="H10" s="50">
        <v>70</v>
      </c>
      <c r="I10" s="45">
        <v>62</v>
      </c>
      <c r="K10" s="65" t="s">
        <v>91</v>
      </c>
      <c r="L10" s="62"/>
      <c r="M10" s="62"/>
      <c r="N10" s="62"/>
      <c r="O10" s="62"/>
      <c r="P10" s="97" t="s">
        <v>86</v>
      </c>
      <c r="Q10" s="97"/>
      <c r="R10" s="62"/>
      <c r="S10" s="62"/>
    </row>
    <row r="11" spans="1:19">
      <c r="A11" s="60" t="s">
        <v>33</v>
      </c>
      <c r="B11" s="57">
        <v>8459</v>
      </c>
      <c r="C11" s="57">
        <v>8434</v>
      </c>
      <c r="D11" s="50">
        <v>691</v>
      </c>
      <c r="E11" s="47">
        <v>697</v>
      </c>
      <c r="F11" s="50">
        <v>131</v>
      </c>
      <c r="G11" s="47">
        <v>120</v>
      </c>
      <c r="H11" s="50">
        <v>60</v>
      </c>
      <c r="I11" s="45">
        <v>77</v>
      </c>
      <c r="K11" s="62"/>
      <c r="L11" s="70" t="s">
        <v>88</v>
      </c>
      <c r="M11" s="70" t="s">
        <v>11</v>
      </c>
      <c r="N11" s="70" t="s">
        <v>18</v>
      </c>
      <c r="O11" s="70" t="s">
        <v>87</v>
      </c>
      <c r="P11" s="72" t="s">
        <v>84</v>
      </c>
      <c r="Q11" s="72" t="s">
        <v>85</v>
      </c>
      <c r="R11" s="70" t="s">
        <v>89</v>
      </c>
      <c r="S11" s="62"/>
    </row>
    <row r="12" spans="1:19" ht="15">
      <c r="A12" s="60" t="s">
        <v>34</v>
      </c>
      <c r="B12" s="57">
        <v>10667</v>
      </c>
      <c r="C12" s="57">
        <v>10496</v>
      </c>
      <c r="D12" s="50">
        <v>861</v>
      </c>
      <c r="E12" s="47">
        <v>860</v>
      </c>
      <c r="F12" s="50">
        <v>165</v>
      </c>
      <c r="G12" s="47">
        <v>153</v>
      </c>
      <c r="H12" s="50">
        <v>97</v>
      </c>
      <c r="I12" s="45">
        <v>98</v>
      </c>
      <c r="K12" s="69" t="s">
        <v>13</v>
      </c>
      <c r="L12" s="71">
        <f>(L6+M6)/(L5+M5)</f>
        <v>0.20860706740369866</v>
      </c>
      <c r="M12" s="71">
        <f>SQRT(L12*(1-L12)*((1/L5)+(1/M5)))</f>
        <v>4.3716753852259364E-3</v>
      </c>
      <c r="N12" s="71">
        <f>M12*1.96</f>
        <v>8.5684837550428355E-3</v>
      </c>
      <c r="O12" s="71">
        <f>(M6/M5)-(L6/L5)</f>
        <v>-2.0554874580361565E-2</v>
      </c>
      <c r="P12" s="73">
        <f>ROUND(O12-N12,4)</f>
        <v>-2.9100000000000001E-2</v>
      </c>
      <c r="Q12" s="73">
        <f>O12+N12</f>
        <v>-1.198639082531873E-2</v>
      </c>
      <c r="R12" s="71">
        <v>0.01</v>
      </c>
      <c r="S12" s="62"/>
    </row>
    <row r="13" spans="1:19" ht="15">
      <c r="A13" s="60" t="s">
        <v>35</v>
      </c>
      <c r="B13" s="57">
        <v>10660</v>
      </c>
      <c r="C13" s="57">
        <v>10551</v>
      </c>
      <c r="D13" s="50">
        <v>867</v>
      </c>
      <c r="E13" s="47">
        <v>864</v>
      </c>
      <c r="F13" s="50">
        <v>196</v>
      </c>
      <c r="G13" s="47">
        <v>143</v>
      </c>
      <c r="H13" s="50">
        <v>105</v>
      </c>
      <c r="I13" s="45">
        <v>71</v>
      </c>
      <c r="K13" s="69" t="s">
        <v>83</v>
      </c>
      <c r="L13" s="71">
        <f>(L7+M7)/(L5+M5)</f>
        <v>0.11512748531241861</v>
      </c>
      <c r="M13" s="71">
        <f>SQRT(L13*(1-L13)*((1/L5)+(1/M5)))</f>
        <v>3.4341335129324238E-3</v>
      </c>
      <c r="N13" s="71">
        <f>M13*1.96</f>
        <v>6.7309016853475505E-3</v>
      </c>
      <c r="O13" s="71">
        <f>(M7/M5)-(L7/L5)</f>
        <v>-4.8737226745441675E-3</v>
      </c>
      <c r="P13" s="73">
        <f>ROUND(O13-N13,4)</f>
        <v>-1.1599999999999999E-2</v>
      </c>
      <c r="Q13" s="73">
        <f>ROUND(O13+N13,4)</f>
        <v>1.9E-3</v>
      </c>
      <c r="R13" s="71">
        <v>7.4999999999999997E-3</v>
      </c>
      <c r="S13" s="62"/>
    </row>
    <row r="14" spans="1:19">
      <c r="A14" s="60" t="s">
        <v>36</v>
      </c>
      <c r="B14" s="57">
        <v>9947</v>
      </c>
      <c r="C14" s="57">
        <v>9737</v>
      </c>
      <c r="D14" s="50">
        <v>838</v>
      </c>
      <c r="E14" s="47">
        <v>801</v>
      </c>
      <c r="F14" s="50">
        <v>162</v>
      </c>
      <c r="G14" s="47">
        <v>128</v>
      </c>
      <c r="H14" s="50">
        <v>92</v>
      </c>
      <c r="I14" s="45">
        <v>70</v>
      </c>
      <c r="K14" s="62"/>
      <c r="L14" s="62"/>
      <c r="M14" s="62"/>
      <c r="N14" s="62"/>
      <c r="O14" s="62"/>
      <c r="P14" s="62"/>
      <c r="Q14" s="62"/>
      <c r="R14" s="62"/>
      <c r="S14" s="62"/>
    </row>
    <row r="15" spans="1:19">
      <c r="A15" s="60" t="s">
        <v>37</v>
      </c>
      <c r="B15" s="57">
        <v>8324</v>
      </c>
      <c r="C15" s="57">
        <v>8176</v>
      </c>
      <c r="D15" s="50">
        <v>665</v>
      </c>
      <c r="E15" s="47">
        <v>642</v>
      </c>
      <c r="F15" s="50">
        <v>127</v>
      </c>
      <c r="G15" s="47">
        <v>122</v>
      </c>
      <c r="H15" s="50">
        <v>56</v>
      </c>
      <c r="I15" s="45">
        <v>68</v>
      </c>
      <c r="K15" s="62"/>
      <c r="L15" s="62"/>
      <c r="M15" s="62"/>
      <c r="N15" s="62"/>
      <c r="O15" s="62"/>
      <c r="P15" s="62"/>
      <c r="Q15" s="62"/>
      <c r="R15" s="62"/>
      <c r="S15" s="62"/>
    </row>
    <row r="16" spans="1:19">
      <c r="A16" s="60" t="s">
        <v>38</v>
      </c>
      <c r="B16" s="57">
        <v>9434</v>
      </c>
      <c r="C16" s="57">
        <v>9402</v>
      </c>
      <c r="D16" s="50">
        <v>673</v>
      </c>
      <c r="E16" s="47">
        <v>697</v>
      </c>
      <c r="F16" s="50">
        <v>220</v>
      </c>
      <c r="G16" s="47">
        <v>194</v>
      </c>
      <c r="H16" s="50">
        <v>122</v>
      </c>
      <c r="I16" s="45">
        <v>94</v>
      </c>
      <c r="K16" s="62"/>
      <c r="L16" s="62"/>
      <c r="M16" s="62"/>
      <c r="N16" s="62"/>
      <c r="O16" s="62"/>
      <c r="P16" s="62"/>
      <c r="Q16" s="62"/>
      <c r="R16" s="62"/>
      <c r="S16" s="62"/>
    </row>
    <row r="17" spans="1:19" ht="15.6">
      <c r="A17" s="60" t="s">
        <v>39</v>
      </c>
      <c r="B17" s="57">
        <v>8687</v>
      </c>
      <c r="C17" s="57">
        <v>8669</v>
      </c>
      <c r="D17" s="50">
        <v>691</v>
      </c>
      <c r="E17" s="47">
        <v>669</v>
      </c>
      <c r="F17" s="50">
        <v>176</v>
      </c>
      <c r="G17" s="47">
        <v>127</v>
      </c>
      <c r="H17" s="50">
        <v>128</v>
      </c>
      <c r="I17" s="45">
        <v>81</v>
      </c>
      <c r="K17" s="65"/>
      <c r="L17" s="62"/>
      <c r="M17" s="62"/>
      <c r="N17" s="62"/>
      <c r="O17" s="62"/>
      <c r="P17" s="62"/>
      <c r="Q17" s="62"/>
      <c r="R17" s="62"/>
      <c r="S17" s="62"/>
    </row>
    <row r="18" spans="1:19">
      <c r="A18" s="60" t="s">
        <v>40</v>
      </c>
      <c r="B18" s="57">
        <v>8896</v>
      </c>
      <c r="C18" s="57">
        <v>8881</v>
      </c>
      <c r="D18" s="50">
        <v>708</v>
      </c>
      <c r="E18" s="47">
        <v>693</v>
      </c>
      <c r="F18" s="50">
        <v>161</v>
      </c>
      <c r="G18" s="47">
        <v>153</v>
      </c>
      <c r="H18" s="50">
        <v>104</v>
      </c>
      <c r="I18" s="45">
        <v>101</v>
      </c>
      <c r="K18" s="62"/>
      <c r="L18" s="62"/>
      <c r="M18" s="62"/>
      <c r="N18" s="62"/>
      <c r="O18" s="62"/>
      <c r="P18" s="62"/>
      <c r="Q18" s="62"/>
      <c r="R18" s="62"/>
      <c r="S18" s="62"/>
    </row>
    <row r="19" spans="1:19">
      <c r="A19" s="60" t="s">
        <v>41</v>
      </c>
      <c r="B19" s="57">
        <v>9535</v>
      </c>
      <c r="C19" s="57">
        <v>9655</v>
      </c>
      <c r="D19" s="50">
        <v>759</v>
      </c>
      <c r="E19" s="47">
        <v>771</v>
      </c>
      <c r="F19" s="50">
        <v>233</v>
      </c>
      <c r="G19" s="47">
        <v>213</v>
      </c>
      <c r="H19" s="50">
        <v>124</v>
      </c>
      <c r="I19" s="45">
        <v>119</v>
      </c>
    </row>
    <row r="20" spans="1:19">
      <c r="A20" s="60" t="s">
        <v>42</v>
      </c>
      <c r="B20" s="57">
        <v>9363</v>
      </c>
      <c r="C20" s="57">
        <v>9396</v>
      </c>
      <c r="D20" s="50">
        <v>736</v>
      </c>
      <c r="E20" s="47">
        <v>736</v>
      </c>
      <c r="F20" s="50">
        <v>154</v>
      </c>
      <c r="G20" s="47">
        <v>162</v>
      </c>
      <c r="H20" s="50">
        <v>91</v>
      </c>
      <c r="I20" s="45">
        <v>120</v>
      </c>
    </row>
    <row r="21" spans="1:19">
      <c r="A21" s="60" t="s">
        <v>43</v>
      </c>
      <c r="B21" s="57">
        <v>9327</v>
      </c>
      <c r="C21" s="57">
        <v>9262</v>
      </c>
      <c r="D21" s="50">
        <v>739</v>
      </c>
      <c r="E21" s="47">
        <v>727</v>
      </c>
      <c r="F21" s="50">
        <v>196</v>
      </c>
      <c r="G21" s="47">
        <v>201</v>
      </c>
      <c r="H21" s="50">
        <v>86</v>
      </c>
      <c r="I21" s="45">
        <v>96</v>
      </c>
    </row>
    <row r="22" spans="1:19">
      <c r="A22" s="60" t="s">
        <v>44</v>
      </c>
      <c r="B22" s="57">
        <v>9345</v>
      </c>
      <c r="C22" s="57">
        <v>9308</v>
      </c>
      <c r="D22" s="50">
        <v>734</v>
      </c>
      <c r="E22" s="47">
        <v>728</v>
      </c>
      <c r="F22" s="50">
        <v>167</v>
      </c>
      <c r="G22" s="47">
        <v>207</v>
      </c>
      <c r="H22" s="50">
        <v>75</v>
      </c>
      <c r="I22" s="45">
        <v>67</v>
      </c>
    </row>
    <row r="23" spans="1:19">
      <c r="A23" s="60" t="s">
        <v>45</v>
      </c>
      <c r="B23" s="57">
        <v>8890</v>
      </c>
      <c r="C23" s="57">
        <v>8715</v>
      </c>
      <c r="D23" s="50">
        <v>706</v>
      </c>
      <c r="E23" s="47">
        <v>722</v>
      </c>
      <c r="F23" s="50">
        <v>174</v>
      </c>
      <c r="G23" s="47">
        <v>182</v>
      </c>
      <c r="H23" s="50">
        <v>101</v>
      </c>
      <c r="I23" s="45">
        <v>123</v>
      </c>
    </row>
    <row r="24" spans="1:19">
      <c r="A24" s="60" t="s">
        <v>46</v>
      </c>
      <c r="B24" s="57">
        <v>8460</v>
      </c>
      <c r="C24" s="57">
        <v>8448</v>
      </c>
      <c r="D24" s="50">
        <v>681</v>
      </c>
      <c r="E24" s="47">
        <v>695</v>
      </c>
      <c r="F24" s="50">
        <v>156</v>
      </c>
      <c r="G24" s="47">
        <v>142</v>
      </c>
      <c r="H24" s="50">
        <v>93</v>
      </c>
      <c r="I24" s="45">
        <v>100</v>
      </c>
    </row>
    <row r="25" spans="1:19" ht="15" thickBot="1">
      <c r="A25" s="61" t="s">
        <v>47</v>
      </c>
      <c r="B25" s="58">
        <v>8836</v>
      </c>
      <c r="C25" s="58">
        <v>8836</v>
      </c>
      <c r="D25" s="51">
        <v>693</v>
      </c>
      <c r="E25" s="48">
        <v>724</v>
      </c>
      <c r="F25" s="51">
        <v>206</v>
      </c>
      <c r="G25" s="48">
        <v>182</v>
      </c>
      <c r="H25" s="51">
        <v>67</v>
      </c>
      <c r="I25" s="46">
        <v>103</v>
      </c>
    </row>
    <row r="26" spans="1:19">
      <c r="A26" s="54" t="s">
        <v>48</v>
      </c>
      <c r="B26" s="55">
        <v>9437</v>
      </c>
      <c r="C26" s="55">
        <v>9359</v>
      </c>
      <c r="D26" s="55">
        <v>788</v>
      </c>
      <c r="E26" s="55">
        <v>789</v>
      </c>
      <c r="F26" s="43"/>
      <c r="G26" s="43"/>
      <c r="H26" s="44"/>
    </row>
    <row r="27" spans="1:19">
      <c r="A27" s="54" t="s">
        <v>49</v>
      </c>
      <c r="B27" s="55">
        <v>9420</v>
      </c>
      <c r="C27" s="55">
        <v>9427</v>
      </c>
      <c r="D27" s="55">
        <v>781</v>
      </c>
      <c r="E27" s="55">
        <v>743</v>
      </c>
      <c r="F27" s="43"/>
      <c r="G27" s="43"/>
      <c r="H27" s="44"/>
    </row>
    <row r="28" spans="1:19">
      <c r="A28" s="54" t="s">
        <v>50</v>
      </c>
      <c r="B28" s="55">
        <v>9570</v>
      </c>
      <c r="C28" s="55">
        <v>9633</v>
      </c>
      <c r="D28" s="55">
        <v>805</v>
      </c>
      <c r="E28" s="55">
        <v>808</v>
      </c>
      <c r="F28" s="43"/>
      <c r="G28" s="43"/>
      <c r="H28" s="44"/>
    </row>
    <row r="29" spans="1:19">
      <c r="A29" s="54" t="s">
        <v>51</v>
      </c>
      <c r="B29" s="55">
        <v>9921</v>
      </c>
      <c r="C29" s="55">
        <v>9842</v>
      </c>
      <c r="D29" s="55">
        <v>830</v>
      </c>
      <c r="E29" s="55">
        <v>831</v>
      </c>
      <c r="F29" s="43"/>
      <c r="G29" s="43"/>
      <c r="H29" s="44"/>
    </row>
    <row r="30" spans="1:19">
      <c r="A30" s="54" t="s">
        <v>52</v>
      </c>
      <c r="B30" s="55">
        <v>9424</v>
      </c>
      <c r="C30" s="55">
        <v>9272</v>
      </c>
      <c r="D30" s="55">
        <v>781</v>
      </c>
      <c r="E30" s="55">
        <v>767</v>
      </c>
      <c r="F30" s="43"/>
      <c r="G30" s="43"/>
      <c r="H30" s="44"/>
    </row>
    <row r="31" spans="1:19">
      <c r="A31" s="54" t="s">
        <v>53</v>
      </c>
      <c r="B31" s="55">
        <v>9010</v>
      </c>
      <c r="C31" s="55">
        <v>8969</v>
      </c>
      <c r="D31" s="55">
        <v>756</v>
      </c>
      <c r="E31" s="55">
        <v>760</v>
      </c>
      <c r="F31" s="43"/>
      <c r="G31" s="43"/>
      <c r="H31" s="44"/>
    </row>
    <row r="32" spans="1:19">
      <c r="A32" s="54" t="s">
        <v>54</v>
      </c>
      <c r="B32" s="55">
        <v>9656</v>
      </c>
      <c r="C32" s="55">
        <v>9697</v>
      </c>
      <c r="D32" s="55">
        <v>825</v>
      </c>
      <c r="E32" s="55">
        <v>850</v>
      </c>
      <c r="F32" s="43"/>
      <c r="G32" s="43"/>
      <c r="H32" s="44"/>
    </row>
    <row r="33" spans="1:8">
      <c r="A33" s="54" t="s">
        <v>55</v>
      </c>
      <c r="B33" s="55">
        <v>10419</v>
      </c>
      <c r="C33" s="55">
        <v>10445</v>
      </c>
      <c r="D33" s="55">
        <v>874</v>
      </c>
      <c r="E33" s="55">
        <v>851</v>
      </c>
      <c r="F33" s="43"/>
      <c r="G33" s="43"/>
      <c r="H33" s="44"/>
    </row>
    <row r="34" spans="1:8">
      <c r="A34" s="54" t="s">
        <v>56</v>
      </c>
      <c r="B34" s="55">
        <v>9880</v>
      </c>
      <c r="C34" s="55">
        <v>9931</v>
      </c>
      <c r="D34" s="55">
        <v>830</v>
      </c>
      <c r="E34" s="55">
        <v>831</v>
      </c>
      <c r="F34" s="43"/>
      <c r="G34" s="43"/>
      <c r="H34" s="44"/>
    </row>
    <row r="35" spans="1:8">
      <c r="A35" s="54" t="s">
        <v>57</v>
      </c>
      <c r="B35" s="55">
        <v>10134</v>
      </c>
      <c r="C35" s="55">
        <v>10042</v>
      </c>
      <c r="D35" s="55">
        <v>801</v>
      </c>
      <c r="E35" s="55">
        <v>802</v>
      </c>
      <c r="F35" s="43"/>
      <c r="G35" s="43"/>
      <c r="H35" s="44"/>
    </row>
    <row r="36" spans="1:8">
      <c r="A36" s="54" t="s">
        <v>58</v>
      </c>
      <c r="B36" s="55">
        <v>9717</v>
      </c>
      <c r="C36" s="55">
        <v>9721</v>
      </c>
      <c r="D36" s="55">
        <v>814</v>
      </c>
      <c r="E36" s="55">
        <v>829</v>
      </c>
      <c r="F36" s="43"/>
      <c r="G36" s="43"/>
      <c r="H36" s="44"/>
    </row>
    <row r="37" spans="1:8">
      <c r="A37" s="54" t="s">
        <v>59</v>
      </c>
      <c r="B37" s="55">
        <v>9192</v>
      </c>
      <c r="C37" s="55">
        <v>9304</v>
      </c>
      <c r="D37" s="55">
        <v>735</v>
      </c>
      <c r="E37" s="55">
        <v>770</v>
      </c>
      <c r="F37" s="43"/>
      <c r="G37" s="43"/>
      <c r="H37" s="44"/>
    </row>
    <row r="38" spans="1:8">
      <c r="A38" s="54" t="s">
        <v>60</v>
      </c>
      <c r="B38" s="55">
        <v>8630</v>
      </c>
      <c r="C38" s="55">
        <v>8668</v>
      </c>
      <c r="D38" s="55">
        <v>743</v>
      </c>
      <c r="E38" s="55">
        <v>724</v>
      </c>
      <c r="F38" s="43"/>
      <c r="G38" s="43"/>
      <c r="H38" s="44"/>
    </row>
    <row r="39" spans="1:8">
      <c r="A39" s="54" t="s">
        <v>61</v>
      </c>
      <c r="B39" s="55">
        <v>8970</v>
      </c>
      <c r="C39" s="55">
        <v>8988</v>
      </c>
      <c r="D39" s="55">
        <v>722</v>
      </c>
      <c r="E39" s="55">
        <v>710</v>
      </c>
      <c r="F39" s="43"/>
      <c r="G39" s="43"/>
      <c r="H39" s="44"/>
    </row>
  </sheetData>
  <mergeCells count="1">
    <mergeCell ref="P10:Q1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9773-2827-42E8-834A-A63CD035CDEA}">
  <dimension ref="A1:T43"/>
  <sheetViews>
    <sheetView showGridLines="0" workbookViewId="0">
      <selection activeCell="H30" sqref="H30"/>
    </sheetView>
  </sheetViews>
  <sheetFormatPr defaultRowHeight="14.4"/>
  <cols>
    <col min="2" max="2" width="3.875" customWidth="1"/>
    <col min="3" max="3" width="4.75" customWidth="1"/>
    <col min="4" max="4" width="10.875" customWidth="1"/>
    <col min="5" max="5" width="11.125" customWidth="1"/>
    <col min="6" max="6" width="10.5" customWidth="1"/>
    <col min="7" max="7" width="17.875" customWidth="1"/>
    <col min="8" max="8" width="14.5" customWidth="1"/>
    <col min="9" max="9" width="5.125" customWidth="1"/>
    <col min="10" max="10" width="8.5" customWidth="1"/>
    <col min="11" max="11" width="10.125" customWidth="1"/>
    <col min="12" max="12" width="9.625" customWidth="1"/>
    <col min="13" max="14" width="17.375" customWidth="1"/>
    <col min="16" max="16" width="16" customWidth="1"/>
    <col min="17" max="17" width="14.75" customWidth="1"/>
    <col min="19" max="19" width="16.875" customWidth="1"/>
  </cols>
  <sheetData>
    <row r="1" spans="1:20">
      <c r="D1" s="91" t="s">
        <v>64</v>
      </c>
      <c r="E1" s="91" t="s">
        <v>99</v>
      </c>
      <c r="F1" s="91" t="s">
        <v>100</v>
      </c>
      <c r="G1" s="91" t="s">
        <v>101</v>
      </c>
    </row>
    <row r="2" spans="1:20">
      <c r="D2" s="91">
        <v>0.5</v>
      </c>
      <c r="E2" s="91">
        <v>23</v>
      </c>
      <c r="F2" s="91">
        <v>4</v>
      </c>
      <c r="G2" s="91">
        <v>10</v>
      </c>
    </row>
    <row r="4" spans="1:20" ht="17.399999999999999" thickBot="1">
      <c r="A4" s="5"/>
      <c r="B4" s="5"/>
      <c r="C4" s="5"/>
      <c r="D4" s="98" t="s">
        <v>62</v>
      </c>
      <c r="E4" s="98"/>
      <c r="F4" s="98"/>
      <c r="G4" s="98"/>
      <c r="H4" s="98"/>
      <c r="I4" s="5"/>
      <c r="J4" s="99" t="s">
        <v>63</v>
      </c>
      <c r="K4" s="99"/>
      <c r="L4" s="99"/>
      <c r="M4" s="99"/>
      <c r="N4" s="99"/>
    </row>
    <row r="5" spans="1:20" ht="18.600000000000001" customHeight="1" thickBot="1">
      <c r="A5" s="81" t="s">
        <v>23</v>
      </c>
      <c r="B5" s="82" t="s">
        <v>75</v>
      </c>
      <c r="C5" s="82" t="s">
        <v>76</v>
      </c>
      <c r="D5" s="83" t="s">
        <v>77</v>
      </c>
      <c r="E5" s="83" t="s">
        <v>79</v>
      </c>
      <c r="F5" s="83" t="s">
        <v>81</v>
      </c>
      <c r="G5" s="84" t="s">
        <v>13</v>
      </c>
      <c r="H5" s="85" t="s">
        <v>83</v>
      </c>
      <c r="I5" s="5"/>
      <c r="J5" s="86" t="s">
        <v>78</v>
      </c>
      <c r="K5" s="86" t="s">
        <v>80</v>
      </c>
      <c r="L5" s="86" t="s">
        <v>74</v>
      </c>
      <c r="M5" s="84" t="s">
        <v>13</v>
      </c>
      <c r="N5" s="85" t="s">
        <v>83</v>
      </c>
      <c r="P5" s="90" t="s">
        <v>92</v>
      </c>
      <c r="Q5" s="90" t="s">
        <v>93</v>
      </c>
    </row>
    <row r="6" spans="1:20" ht="17.399999999999999" thickTop="1">
      <c r="A6" s="81" t="s">
        <v>25</v>
      </c>
      <c r="B6" s="74">
        <v>7723</v>
      </c>
      <c r="C6" s="74">
        <v>7716</v>
      </c>
      <c r="D6" s="75">
        <v>687</v>
      </c>
      <c r="E6" s="75">
        <v>134</v>
      </c>
      <c r="F6" s="75">
        <v>70</v>
      </c>
      <c r="G6" s="76">
        <f>E6/D6</f>
        <v>0.1950509461426492</v>
      </c>
      <c r="H6" s="76">
        <f>F6/D6</f>
        <v>0.10189228529839883</v>
      </c>
      <c r="I6" s="5"/>
      <c r="J6" s="77">
        <v>686</v>
      </c>
      <c r="K6" s="77">
        <v>105</v>
      </c>
      <c r="L6" s="77">
        <v>34</v>
      </c>
      <c r="M6" s="78">
        <f>K6/J6</f>
        <v>0.15306122448979592</v>
      </c>
      <c r="N6" s="78">
        <f>L6/J6</f>
        <v>4.9562682215743441E-2</v>
      </c>
      <c r="P6" s="90">
        <f>IF(M6&gt;G6,1,0)</f>
        <v>0</v>
      </c>
      <c r="Q6" s="90">
        <f>IF(N6&gt;H6,1,0)</f>
        <v>0</v>
      </c>
    </row>
    <row r="7" spans="1:20" ht="16.8">
      <c r="A7" s="81" t="s">
        <v>26</v>
      </c>
      <c r="B7" s="74">
        <v>9102</v>
      </c>
      <c r="C7" s="74">
        <v>9288</v>
      </c>
      <c r="D7" s="75">
        <v>779</v>
      </c>
      <c r="E7" s="75">
        <v>147</v>
      </c>
      <c r="F7" s="75">
        <v>70</v>
      </c>
      <c r="G7" s="76">
        <f t="shared" ref="G7:G28" si="0">E7/D7</f>
        <v>0.18870346598202825</v>
      </c>
      <c r="H7" s="76">
        <f t="shared" ref="H7:H28" si="1">F7/D7</f>
        <v>8.9858793324775352E-2</v>
      </c>
      <c r="I7" s="5"/>
      <c r="J7" s="77">
        <v>785</v>
      </c>
      <c r="K7" s="77">
        <v>116</v>
      </c>
      <c r="L7" s="77">
        <v>91</v>
      </c>
      <c r="M7" s="78">
        <f t="shared" ref="M7:M28" si="2">K7/J7</f>
        <v>0.14777070063694267</v>
      </c>
      <c r="N7" s="78">
        <f t="shared" ref="N7:N28" si="3">L7/J7</f>
        <v>0.11592356687898089</v>
      </c>
      <c r="P7" s="90">
        <f t="shared" ref="P7:P28" si="4">IF(M7&gt;G7,1,0)</f>
        <v>0</v>
      </c>
      <c r="Q7" s="90">
        <f t="shared" ref="Q7:Q28" si="5">IF(N7&gt;H7,1,0)</f>
        <v>1</v>
      </c>
    </row>
    <row r="8" spans="1:20" ht="16.8">
      <c r="A8" s="81" t="s">
        <v>27</v>
      </c>
      <c r="B8" s="74">
        <v>10511</v>
      </c>
      <c r="C8" s="74">
        <v>10480</v>
      </c>
      <c r="D8" s="75">
        <v>909</v>
      </c>
      <c r="E8" s="75">
        <v>167</v>
      </c>
      <c r="F8" s="75">
        <v>95</v>
      </c>
      <c r="G8" s="76">
        <f t="shared" si="0"/>
        <v>0.18371837183718373</v>
      </c>
      <c r="H8" s="76">
        <f t="shared" si="1"/>
        <v>0.10451045104510451</v>
      </c>
      <c r="I8" s="5"/>
      <c r="J8" s="77">
        <v>884</v>
      </c>
      <c r="K8" s="77">
        <v>145</v>
      </c>
      <c r="L8" s="77">
        <v>79</v>
      </c>
      <c r="M8" s="78">
        <f t="shared" si="2"/>
        <v>0.16402714932126697</v>
      </c>
      <c r="N8" s="78">
        <f t="shared" si="3"/>
        <v>8.9366515837104074E-2</v>
      </c>
      <c r="P8" s="90">
        <f t="shared" si="4"/>
        <v>0</v>
      </c>
      <c r="Q8" s="90">
        <f t="shared" si="5"/>
        <v>0</v>
      </c>
      <c r="S8" s="87" t="s">
        <v>95</v>
      </c>
      <c r="T8" s="87">
        <v>0.5</v>
      </c>
    </row>
    <row r="9" spans="1:20" ht="16.8">
      <c r="A9" s="81" t="s">
        <v>28</v>
      </c>
      <c r="B9" s="74">
        <v>9871</v>
      </c>
      <c r="C9" s="74">
        <v>9867</v>
      </c>
      <c r="D9" s="75">
        <v>836</v>
      </c>
      <c r="E9" s="75">
        <v>156</v>
      </c>
      <c r="F9" s="75">
        <v>105</v>
      </c>
      <c r="G9" s="76">
        <f t="shared" si="0"/>
        <v>0.18660287081339713</v>
      </c>
      <c r="H9" s="76">
        <f t="shared" si="1"/>
        <v>0.1255980861244019</v>
      </c>
      <c r="I9" s="5"/>
      <c r="J9" s="77">
        <v>827</v>
      </c>
      <c r="K9" s="77">
        <v>138</v>
      </c>
      <c r="L9" s="77">
        <v>92</v>
      </c>
      <c r="M9" s="78">
        <f t="shared" si="2"/>
        <v>0.16686819830713423</v>
      </c>
      <c r="N9" s="78">
        <f t="shared" si="3"/>
        <v>0.11124546553808948</v>
      </c>
      <c r="P9" s="90">
        <f t="shared" si="4"/>
        <v>0</v>
      </c>
      <c r="Q9" s="90">
        <f t="shared" si="5"/>
        <v>0</v>
      </c>
      <c r="S9" s="87" t="s">
        <v>96</v>
      </c>
      <c r="T9" s="87">
        <v>23</v>
      </c>
    </row>
    <row r="10" spans="1:20" ht="16.8">
      <c r="A10" s="81" t="s">
        <v>29</v>
      </c>
      <c r="B10" s="74">
        <v>10014</v>
      </c>
      <c r="C10" s="74">
        <v>9793</v>
      </c>
      <c r="D10" s="75">
        <v>837</v>
      </c>
      <c r="E10" s="75">
        <v>163</v>
      </c>
      <c r="F10" s="75">
        <v>64</v>
      </c>
      <c r="G10" s="76">
        <f t="shared" si="0"/>
        <v>0.19474313022700118</v>
      </c>
      <c r="H10" s="76">
        <f t="shared" si="1"/>
        <v>7.6463560334528072E-2</v>
      </c>
      <c r="I10" s="5"/>
      <c r="J10" s="77">
        <v>832</v>
      </c>
      <c r="K10" s="77">
        <v>140</v>
      </c>
      <c r="L10" s="77">
        <v>94</v>
      </c>
      <c r="M10" s="78">
        <f t="shared" si="2"/>
        <v>0.16826923076923078</v>
      </c>
      <c r="N10" s="78">
        <f t="shared" si="3"/>
        <v>0.11298076923076923</v>
      </c>
      <c r="P10" s="90">
        <f t="shared" si="4"/>
        <v>0</v>
      </c>
      <c r="Q10" s="90">
        <f t="shared" si="5"/>
        <v>1</v>
      </c>
      <c r="S10" s="87" t="s">
        <v>97</v>
      </c>
      <c r="T10" s="87">
        <f>P29</f>
        <v>4</v>
      </c>
    </row>
    <row r="11" spans="1:20" ht="16.8">
      <c r="A11" s="81" t="s">
        <v>30</v>
      </c>
      <c r="B11" s="74">
        <v>9670</v>
      </c>
      <c r="C11" s="74">
        <v>9500</v>
      </c>
      <c r="D11" s="75">
        <v>823</v>
      </c>
      <c r="E11" s="75">
        <v>138</v>
      </c>
      <c r="F11" s="75">
        <v>82</v>
      </c>
      <c r="G11" s="76">
        <f t="shared" si="0"/>
        <v>0.16767922235722965</v>
      </c>
      <c r="H11" s="76">
        <f t="shared" si="1"/>
        <v>9.9635479951397321E-2</v>
      </c>
      <c r="I11" s="5"/>
      <c r="J11" s="77">
        <v>788</v>
      </c>
      <c r="K11" s="77">
        <v>129</v>
      </c>
      <c r="L11" s="77">
        <v>61</v>
      </c>
      <c r="M11" s="78">
        <f t="shared" si="2"/>
        <v>0.16370558375634517</v>
      </c>
      <c r="N11" s="78">
        <f t="shared" si="3"/>
        <v>7.7411167512690351E-2</v>
      </c>
      <c r="P11" s="90">
        <f t="shared" si="4"/>
        <v>0</v>
      </c>
      <c r="Q11" s="90">
        <f t="shared" si="5"/>
        <v>0</v>
      </c>
      <c r="S11" s="87" t="s">
        <v>98</v>
      </c>
      <c r="T11" s="87">
        <f>Q29</f>
        <v>10</v>
      </c>
    </row>
    <row r="12" spans="1:20" ht="16.8">
      <c r="A12" s="81" t="s">
        <v>31</v>
      </c>
      <c r="B12" s="74">
        <v>9008</v>
      </c>
      <c r="C12" s="74">
        <v>9088</v>
      </c>
      <c r="D12" s="75">
        <v>748</v>
      </c>
      <c r="E12" s="75">
        <v>146</v>
      </c>
      <c r="F12" s="75">
        <v>76</v>
      </c>
      <c r="G12" s="76">
        <f t="shared" si="0"/>
        <v>0.19518716577540107</v>
      </c>
      <c r="H12" s="76">
        <f t="shared" si="1"/>
        <v>0.10160427807486631</v>
      </c>
      <c r="I12" s="5"/>
      <c r="J12" s="77">
        <v>780</v>
      </c>
      <c r="K12" s="77">
        <v>127</v>
      </c>
      <c r="L12" s="77">
        <v>44</v>
      </c>
      <c r="M12" s="78">
        <f t="shared" si="2"/>
        <v>0.16282051282051282</v>
      </c>
      <c r="N12" s="78">
        <f t="shared" si="3"/>
        <v>5.6410256410256411E-2</v>
      </c>
      <c r="P12" s="90">
        <f t="shared" si="4"/>
        <v>0</v>
      </c>
      <c r="Q12" s="90">
        <f t="shared" si="5"/>
        <v>0</v>
      </c>
    </row>
    <row r="13" spans="1:20" ht="16.8">
      <c r="A13" s="81" t="s">
        <v>32</v>
      </c>
      <c r="B13" s="74">
        <v>7434</v>
      </c>
      <c r="C13" s="74">
        <v>7664</v>
      </c>
      <c r="D13" s="75">
        <v>632</v>
      </c>
      <c r="E13" s="75">
        <v>110</v>
      </c>
      <c r="F13" s="75">
        <v>70</v>
      </c>
      <c r="G13" s="76">
        <f t="shared" si="0"/>
        <v>0.17405063291139242</v>
      </c>
      <c r="H13" s="76">
        <f t="shared" si="1"/>
        <v>0.11075949367088607</v>
      </c>
      <c r="I13" s="5"/>
      <c r="J13" s="77">
        <v>652</v>
      </c>
      <c r="K13" s="77">
        <v>94</v>
      </c>
      <c r="L13" s="77">
        <v>62</v>
      </c>
      <c r="M13" s="78">
        <f t="shared" si="2"/>
        <v>0.14417177914110429</v>
      </c>
      <c r="N13" s="78">
        <f t="shared" si="3"/>
        <v>9.5092024539877307E-2</v>
      </c>
      <c r="P13" s="90">
        <f t="shared" si="4"/>
        <v>0</v>
      </c>
      <c r="Q13" s="90">
        <f t="shared" si="5"/>
        <v>0</v>
      </c>
    </row>
    <row r="14" spans="1:20" ht="16.8">
      <c r="A14" s="81" t="s">
        <v>33</v>
      </c>
      <c r="B14" s="74">
        <v>8459</v>
      </c>
      <c r="C14" s="74">
        <v>8434</v>
      </c>
      <c r="D14" s="75">
        <v>691</v>
      </c>
      <c r="E14" s="75">
        <v>131</v>
      </c>
      <c r="F14" s="75">
        <v>60</v>
      </c>
      <c r="G14" s="76">
        <f t="shared" si="0"/>
        <v>0.18958031837916064</v>
      </c>
      <c r="H14" s="76">
        <f t="shared" si="1"/>
        <v>8.6830680173661356E-2</v>
      </c>
      <c r="I14" s="5"/>
      <c r="J14" s="77">
        <v>697</v>
      </c>
      <c r="K14" s="77">
        <v>120</v>
      </c>
      <c r="L14" s="77">
        <v>77</v>
      </c>
      <c r="M14" s="78">
        <f t="shared" si="2"/>
        <v>0.17216642754662842</v>
      </c>
      <c r="N14" s="78">
        <f t="shared" si="3"/>
        <v>0.11047345767575323</v>
      </c>
      <c r="P14" s="90">
        <f t="shared" si="4"/>
        <v>0</v>
      </c>
      <c r="Q14" s="90">
        <f t="shared" si="5"/>
        <v>1</v>
      </c>
    </row>
    <row r="15" spans="1:20" ht="16.8">
      <c r="A15" s="81" t="s">
        <v>34</v>
      </c>
      <c r="B15" s="74">
        <v>10667</v>
      </c>
      <c r="C15" s="74">
        <v>10496</v>
      </c>
      <c r="D15" s="75">
        <v>861</v>
      </c>
      <c r="E15" s="75">
        <v>165</v>
      </c>
      <c r="F15" s="75">
        <v>97</v>
      </c>
      <c r="G15" s="76">
        <f t="shared" si="0"/>
        <v>0.19163763066202091</v>
      </c>
      <c r="H15" s="76">
        <f t="shared" si="1"/>
        <v>0.11265969802555169</v>
      </c>
      <c r="I15" s="5"/>
      <c r="J15" s="77">
        <v>860</v>
      </c>
      <c r="K15" s="77">
        <v>153</v>
      </c>
      <c r="L15" s="77">
        <v>98</v>
      </c>
      <c r="M15" s="78">
        <f t="shared" si="2"/>
        <v>0.17790697674418604</v>
      </c>
      <c r="N15" s="78">
        <f t="shared" si="3"/>
        <v>0.11395348837209303</v>
      </c>
      <c r="P15" s="90">
        <f t="shared" si="4"/>
        <v>0</v>
      </c>
      <c r="Q15" s="90">
        <f t="shared" si="5"/>
        <v>1</v>
      </c>
    </row>
    <row r="16" spans="1:20" ht="16.8">
      <c r="A16" s="81" t="s">
        <v>35</v>
      </c>
      <c r="B16" s="74">
        <v>10660</v>
      </c>
      <c r="C16" s="74">
        <v>10551</v>
      </c>
      <c r="D16" s="75">
        <v>867</v>
      </c>
      <c r="E16" s="75">
        <v>196</v>
      </c>
      <c r="F16" s="75">
        <v>105</v>
      </c>
      <c r="G16" s="76">
        <f t="shared" si="0"/>
        <v>0.22606689734717417</v>
      </c>
      <c r="H16" s="76">
        <f t="shared" si="1"/>
        <v>0.12110726643598616</v>
      </c>
      <c r="I16" s="5"/>
      <c r="J16" s="77">
        <v>864</v>
      </c>
      <c r="K16" s="77">
        <v>143</v>
      </c>
      <c r="L16" s="77">
        <v>71</v>
      </c>
      <c r="M16" s="78">
        <f t="shared" si="2"/>
        <v>0.16550925925925927</v>
      </c>
      <c r="N16" s="78">
        <f t="shared" si="3"/>
        <v>8.217592592592593E-2</v>
      </c>
      <c r="P16" s="90">
        <f t="shared" si="4"/>
        <v>0</v>
      </c>
      <c r="Q16" s="90">
        <f t="shared" si="5"/>
        <v>0</v>
      </c>
    </row>
    <row r="17" spans="1:17" ht="16.8">
      <c r="A17" s="81" t="s">
        <v>36</v>
      </c>
      <c r="B17" s="74">
        <v>9947</v>
      </c>
      <c r="C17" s="74">
        <v>9737</v>
      </c>
      <c r="D17" s="75">
        <v>838</v>
      </c>
      <c r="E17" s="75">
        <v>162</v>
      </c>
      <c r="F17" s="75">
        <v>92</v>
      </c>
      <c r="G17" s="76">
        <f t="shared" si="0"/>
        <v>0.19331742243436753</v>
      </c>
      <c r="H17" s="76">
        <f t="shared" si="1"/>
        <v>0.10978520286396182</v>
      </c>
      <c r="I17" s="5"/>
      <c r="J17" s="77">
        <v>801</v>
      </c>
      <c r="K17" s="77">
        <v>128</v>
      </c>
      <c r="L17" s="77">
        <v>70</v>
      </c>
      <c r="M17" s="78">
        <f t="shared" si="2"/>
        <v>0.15980024968789014</v>
      </c>
      <c r="N17" s="78">
        <f t="shared" si="3"/>
        <v>8.7390761548064924E-2</v>
      </c>
      <c r="P17" s="90">
        <f t="shared" si="4"/>
        <v>0</v>
      </c>
      <c r="Q17" s="90">
        <f t="shared" si="5"/>
        <v>0</v>
      </c>
    </row>
    <row r="18" spans="1:17" ht="16.8">
      <c r="A18" s="81" t="s">
        <v>37</v>
      </c>
      <c r="B18" s="74">
        <v>8324</v>
      </c>
      <c r="C18" s="74">
        <v>8176</v>
      </c>
      <c r="D18" s="75">
        <v>665</v>
      </c>
      <c r="E18" s="75">
        <v>127</v>
      </c>
      <c r="F18" s="75">
        <v>56</v>
      </c>
      <c r="G18" s="76">
        <f t="shared" si="0"/>
        <v>0.19097744360902255</v>
      </c>
      <c r="H18" s="76">
        <f t="shared" si="1"/>
        <v>8.4210526315789472E-2</v>
      </c>
      <c r="I18" s="5"/>
      <c r="J18" s="77">
        <v>642</v>
      </c>
      <c r="K18" s="77">
        <v>122</v>
      </c>
      <c r="L18" s="77">
        <v>68</v>
      </c>
      <c r="M18" s="78">
        <f t="shared" si="2"/>
        <v>0.19003115264797507</v>
      </c>
      <c r="N18" s="78">
        <f t="shared" si="3"/>
        <v>0.1059190031152648</v>
      </c>
      <c r="P18" s="90">
        <f t="shared" si="4"/>
        <v>0</v>
      </c>
      <c r="Q18" s="90">
        <f t="shared" si="5"/>
        <v>1</v>
      </c>
    </row>
    <row r="19" spans="1:17" ht="16.8">
      <c r="A19" s="81" t="s">
        <v>38</v>
      </c>
      <c r="B19" s="74">
        <v>9434</v>
      </c>
      <c r="C19" s="74">
        <v>9402</v>
      </c>
      <c r="D19" s="75">
        <v>673</v>
      </c>
      <c r="E19" s="75">
        <v>220</v>
      </c>
      <c r="F19" s="75">
        <v>122</v>
      </c>
      <c r="G19" s="76">
        <f t="shared" si="0"/>
        <v>0.32689450222882616</v>
      </c>
      <c r="H19" s="76">
        <f t="shared" si="1"/>
        <v>0.1812778603268945</v>
      </c>
      <c r="I19" s="5"/>
      <c r="J19" s="77">
        <v>697</v>
      </c>
      <c r="K19" s="77">
        <v>194</v>
      </c>
      <c r="L19" s="77">
        <v>94</v>
      </c>
      <c r="M19" s="78">
        <f t="shared" si="2"/>
        <v>0.27833572453371591</v>
      </c>
      <c r="N19" s="78">
        <f t="shared" si="3"/>
        <v>0.13486370157819225</v>
      </c>
      <c r="P19" s="90">
        <f t="shared" si="4"/>
        <v>0</v>
      </c>
      <c r="Q19" s="90">
        <f t="shared" si="5"/>
        <v>0</v>
      </c>
    </row>
    <row r="20" spans="1:17" ht="16.8">
      <c r="A20" s="81" t="s">
        <v>39</v>
      </c>
      <c r="B20" s="74">
        <v>8687</v>
      </c>
      <c r="C20" s="74">
        <v>8669</v>
      </c>
      <c r="D20" s="75">
        <v>691</v>
      </c>
      <c r="E20" s="75">
        <v>176</v>
      </c>
      <c r="F20" s="75">
        <v>128</v>
      </c>
      <c r="G20" s="76">
        <f t="shared" si="0"/>
        <v>0.25470332850940663</v>
      </c>
      <c r="H20" s="76">
        <f t="shared" si="1"/>
        <v>0.18523878437047755</v>
      </c>
      <c r="I20" s="5"/>
      <c r="J20" s="77">
        <v>669</v>
      </c>
      <c r="K20" s="77">
        <v>127</v>
      </c>
      <c r="L20" s="77">
        <v>81</v>
      </c>
      <c r="M20" s="78">
        <f t="shared" si="2"/>
        <v>0.18983557548579971</v>
      </c>
      <c r="N20" s="78">
        <f t="shared" si="3"/>
        <v>0.1210762331838565</v>
      </c>
      <c r="P20" s="90">
        <f t="shared" si="4"/>
        <v>0</v>
      </c>
      <c r="Q20" s="90">
        <f t="shared" si="5"/>
        <v>0</v>
      </c>
    </row>
    <row r="21" spans="1:17" ht="16.8">
      <c r="A21" s="81" t="s">
        <v>40</v>
      </c>
      <c r="B21" s="74">
        <v>8896</v>
      </c>
      <c r="C21" s="74">
        <v>8881</v>
      </c>
      <c r="D21" s="75">
        <v>708</v>
      </c>
      <c r="E21" s="75">
        <v>161</v>
      </c>
      <c r="F21" s="75">
        <v>104</v>
      </c>
      <c r="G21" s="76">
        <f t="shared" si="0"/>
        <v>0.22740112994350281</v>
      </c>
      <c r="H21" s="76">
        <f t="shared" si="1"/>
        <v>0.14689265536723164</v>
      </c>
      <c r="I21" s="5"/>
      <c r="J21" s="77">
        <v>693</v>
      </c>
      <c r="K21" s="77">
        <v>153</v>
      </c>
      <c r="L21" s="77">
        <v>101</v>
      </c>
      <c r="M21" s="78">
        <f t="shared" si="2"/>
        <v>0.22077922077922077</v>
      </c>
      <c r="N21" s="78">
        <f t="shared" si="3"/>
        <v>0.14574314574314573</v>
      </c>
      <c r="P21" s="90">
        <f t="shared" si="4"/>
        <v>0</v>
      </c>
      <c r="Q21" s="90">
        <f t="shared" si="5"/>
        <v>0</v>
      </c>
    </row>
    <row r="22" spans="1:17" ht="16.8">
      <c r="A22" s="81" t="s">
        <v>41</v>
      </c>
      <c r="B22" s="74">
        <v>9535</v>
      </c>
      <c r="C22" s="74">
        <v>9655</v>
      </c>
      <c r="D22" s="75">
        <v>759</v>
      </c>
      <c r="E22" s="75">
        <v>233</v>
      </c>
      <c r="F22" s="75">
        <v>124</v>
      </c>
      <c r="G22" s="76">
        <f t="shared" si="0"/>
        <v>0.30698287220026349</v>
      </c>
      <c r="H22" s="76">
        <f t="shared" si="1"/>
        <v>0.16337285902503293</v>
      </c>
      <c r="I22" s="5"/>
      <c r="J22" s="77">
        <v>771</v>
      </c>
      <c r="K22" s="77">
        <v>213</v>
      </c>
      <c r="L22" s="77">
        <v>119</v>
      </c>
      <c r="M22" s="78">
        <f t="shared" si="2"/>
        <v>0.27626459143968873</v>
      </c>
      <c r="N22" s="78">
        <f t="shared" si="3"/>
        <v>0.15434500648508431</v>
      </c>
      <c r="P22" s="90">
        <f t="shared" si="4"/>
        <v>0</v>
      </c>
      <c r="Q22" s="90">
        <f t="shared" si="5"/>
        <v>0</v>
      </c>
    </row>
    <row r="23" spans="1:17" ht="16.8">
      <c r="A23" s="81" t="s">
        <v>42</v>
      </c>
      <c r="B23" s="74">
        <v>9363</v>
      </c>
      <c r="C23" s="74">
        <v>9396</v>
      </c>
      <c r="D23" s="75">
        <v>736</v>
      </c>
      <c r="E23" s="75">
        <v>154</v>
      </c>
      <c r="F23" s="75">
        <v>91</v>
      </c>
      <c r="G23" s="76">
        <f t="shared" si="0"/>
        <v>0.20923913043478262</v>
      </c>
      <c r="H23" s="76">
        <f t="shared" si="1"/>
        <v>0.12364130434782608</v>
      </c>
      <c r="I23" s="5"/>
      <c r="J23" s="77">
        <v>736</v>
      </c>
      <c r="K23" s="77">
        <v>162</v>
      </c>
      <c r="L23" s="77">
        <v>120</v>
      </c>
      <c r="M23" s="78">
        <f t="shared" si="2"/>
        <v>0.22010869565217392</v>
      </c>
      <c r="N23" s="78">
        <f t="shared" si="3"/>
        <v>0.16304347826086957</v>
      </c>
      <c r="P23" s="90">
        <f t="shared" si="4"/>
        <v>1</v>
      </c>
      <c r="Q23" s="90">
        <f t="shared" si="5"/>
        <v>1</v>
      </c>
    </row>
    <row r="24" spans="1:17" ht="16.8">
      <c r="A24" s="81" t="s">
        <v>43</v>
      </c>
      <c r="B24" s="74">
        <v>9327</v>
      </c>
      <c r="C24" s="74">
        <v>9262</v>
      </c>
      <c r="D24" s="75">
        <v>739</v>
      </c>
      <c r="E24" s="75">
        <v>196</v>
      </c>
      <c r="F24" s="75">
        <v>86</v>
      </c>
      <c r="G24" s="76">
        <f t="shared" si="0"/>
        <v>0.26522327469553453</v>
      </c>
      <c r="H24" s="76">
        <f t="shared" si="1"/>
        <v>0.11637347767253045</v>
      </c>
      <c r="I24" s="5"/>
      <c r="J24" s="77">
        <v>727</v>
      </c>
      <c r="K24" s="77">
        <v>201</v>
      </c>
      <c r="L24" s="77">
        <v>96</v>
      </c>
      <c r="M24" s="78">
        <f t="shared" si="2"/>
        <v>0.27647867950481431</v>
      </c>
      <c r="N24" s="78">
        <f t="shared" si="3"/>
        <v>0.13204951856946354</v>
      </c>
      <c r="P24" s="90">
        <f t="shared" si="4"/>
        <v>1</v>
      </c>
      <c r="Q24" s="90">
        <f t="shared" si="5"/>
        <v>1</v>
      </c>
    </row>
    <row r="25" spans="1:17" ht="16.8">
      <c r="A25" s="81" t="s">
        <v>44</v>
      </c>
      <c r="B25" s="74">
        <v>9345</v>
      </c>
      <c r="C25" s="74">
        <v>9308</v>
      </c>
      <c r="D25" s="75">
        <v>734</v>
      </c>
      <c r="E25" s="75">
        <v>167</v>
      </c>
      <c r="F25" s="75">
        <v>75</v>
      </c>
      <c r="G25" s="76">
        <f t="shared" si="0"/>
        <v>0.22752043596730245</v>
      </c>
      <c r="H25" s="76">
        <f t="shared" si="1"/>
        <v>0.10217983651226158</v>
      </c>
      <c r="I25" s="5"/>
      <c r="J25" s="77">
        <v>728</v>
      </c>
      <c r="K25" s="77">
        <v>207</v>
      </c>
      <c r="L25" s="77">
        <v>67</v>
      </c>
      <c r="M25" s="78">
        <f t="shared" si="2"/>
        <v>0.28434065934065933</v>
      </c>
      <c r="N25" s="78">
        <f t="shared" si="3"/>
        <v>9.2032967032967039E-2</v>
      </c>
      <c r="P25" s="90">
        <f t="shared" si="4"/>
        <v>1</v>
      </c>
      <c r="Q25" s="90">
        <f t="shared" si="5"/>
        <v>0</v>
      </c>
    </row>
    <row r="26" spans="1:17" ht="16.8">
      <c r="A26" s="81" t="s">
        <v>45</v>
      </c>
      <c r="B26" s="74">
        <v>8890</v>
      </c>
      <c r="C26" s="74">
        <v>8715</v>
      </c>
      <c r="D26" s="75">
        <v>706</v>
      </c>
      <c r="E26" s="75">
        <v>174</v>
      </c>
      <c r="F26" s="75">
        <v>101</v>
      </c>
      <c r="G26" s="76">
        <f t="shared" si="0"/>
        <v>0.24645892351274787</v>
      </c>
      <c r="H26" s="76">
        <f t="shared" si="1"/>
        <v>0.14305949008498584</v>
      </c>
      <c r="I26" s="5"/>
      <c r="J26" s="77">
        <v>722</v>
      </c>
      <c r="K26" s="77">
        <v>182</v>
      </c>
      <c r="L26" s="77">
        <v>123</v>
      </c>
      <c r="M26" s="78">
        <f t="shared" si="2"/>
        <v>0.25207756232686979</v>
      </c>
      <c r="N26" s="78">
        <f t="shared" si="3"/>
        <v>0.17036011080332411</v>
      </c>
      <c r="P26" s="90">
        <f t="shared" si="4"/>
        <v>1</v>
      </c>
      <c r="Q26" s="90">
        <f t="shared" si="5"/>
        <v>1</v>
      </c>
    </row>
    <row r="27" spans="1:17" ht="16.8">
      <c r="A27" s="81" t="s">
        <v>46</v>
      </c>
      <c r="B27" s="74">
        <v>8460</v>
      </c>
      <c r="C27" s="74">
        <v>8448</v>
      </c>
      <c r="D27" s="75">
        <v>681</v>
      </c>
      <c r="E27" s="75">
        <v>156</v>
      </c>
      <c r="F27" s="75">
        <v>93</v>
      </c>
      <c r="G27" s="76">
        <f t="shared" si="0"/>
        <v>0.22907488986784141</v>
      </c>
      <c r="H27" s="76">
        <f t="shared" si="1"/>
        <v>0.13656387665198239</v>
      </c>
      <c r="I27" s="5"/>
      <c r="J27" s="77">
        <v>695</v>
      </c>
      <c r="K27" s="77">
        <v>142</v>
      </c>
      <c r="L27" s="77">
        <v>100</v>
      </c>
      <c r="M27" s="78">
        <f t="shared" si="2"/>
        <v>0.20431654676258992</v>
      </c>
      <c r="N27" s="78">
        <f t="shared" si="3"/>
        <v>0.14388489208633093</v>
      </c>
      <c r="P27" s="90">
        <f t="shared" si="4"/>
        <v>0</v>
      </c>
      <c r="Q27" s="90">
        <f t="shared" si="5"/>
        <v>1</v>
      </c>
    </row>
    <row r="28" spans="1:17" ht="16.8">
      <c r="A28" s="81" t="s">
        <v>47</v>
      </c>
      <c r="B28" s="74">
        <v>8836</v>
      </c>
      <c r="C28" s="74">
        <v>8836</v>
      </c>
      <c r="D28" s="75">
        <v>693</v>
      </c>
      <c r="E28" s="75">
        <v>206</v>
      </c>
      <c r="F28" s="75">
        <v>67</v>
      </c>
      <c r="G28" s="76">
        <f t="shared" si="0"/>
        <v>0.29725829725829728</v>
      </c>
      <c r="H28" s="76">
        <f t="shared" si="1"/>
        <v>9.6681096681096687E-2</v>
      </c>
      <c r="I28" s="5"/>
      <c r="J28" s="77">
        <v>724</v>
      </c>
      <c r="K28" s="77">
        <v>182</v>
      </c>
      <c r="L28" s="77">
        <v>103</v>
      </c>
      <c r="M28" s="78">
        <f t="shared" si="2"/>
        <v>0.25138121546961328</v>
      </c>
      <c r="N28" s="78">
        <f t="shared" si="3"/>
        <v>0.14226519337016574</v>
      </c>
      <c r="P28" s="90">
        <f t="shared" si="4"/>
        <v>0</v>
      </c>
      <c r="Q28" s="90">
        <f t="shared" si="5"/>
        <v>1</v>
      </c>
    </row>
    <row r="29" spans="1:17" ht="17.399999999999999" thickBot="1">
      <c r="A29" s="79" t="s">
        <v>48</v>
      </c>
      <c r="B29" s="80">
        <v>9437</v>
      </c>
      <c r="C29" s="80">
        <v>9359</v>
      </c>
      <c r="D29" s="80">
        <v>788</v>
      </c>
      <c r="E29" s="80">
        <v>789</v>
      </c>
      <c r="F29" s="80"/>
      <c r="G29" s="5">
        <f>AVERAGE(G6:G28)</f>
        <v>0.2203509696998493</v>
      </c>
      <c r="H29" s="80">
        <f>AVERAGE(H6:H28)</f>
        <v>0.11826943663824471</v>
      </c>
      <c r="I29" s="5"/>
      <c r="J29" s="5"/>
      <c r="K29" s="5"/>
      <c r="L29" s="5"/>
      <c r="M29" s="5">
        <f>AVERAGE(M6:M28)</f>
        <v>0.19956638767058335</v>
      </c>
      <c r="N29" s="5">
        <f>AVERAGE(N6:N28)</f>
        <v>0.11337257964843532</v>
      </c>
      <c r="O29" s="89" t="s">
        <v>94</v>
      </c>
      <c r="P29" s="88">
        <f>SUM(P6:P28)</f>
        <v>4</v>
      </c>
      <c r="Q29" s="88">
        <f>SUM(Q6:Q28)</f>
        <v>10</v>
      </c>
    </row>
    <row r="30" spans="1:17" ht="17.399999999999999" thickTop="1">
      <c r="A30" s="79" t="s">
        <v>49</v>
      </c>
      <c r="B30" s="80">
        <v>9420</v>
      </c>
      <c r="C30" s="80">
        <v>9427</v>
      </c>
      <c r="D30" s="80">
        <v>781</v>
      </c>
      <c r="E30" s="80">
        <v>743</v>
      </c>
      <c r="F30" s="80"/>
      <c r="G30" s="5"/>
      <c r="H30" s="80"/>
      <c r="I30" s="5"/>
      <c r="J30" s="5"/>
      <c r="K30" s="5"/>
      <c r="L30" s="5"/>
      <c r="M30" s="5"/>
      <c r="N30" s="5"/>
    </row>
    <row r="31" spans="1:17" ht="16.8">
      <c r="A31" s="79" t="s">
        <v>50</v>
      </c>
      <c r="B31" s="80">
        <v>9570</v>
      </c>
      <c r="C31" s="80">
        <v>9633</v>
      </c>
      <c r="D31" s="80">
        <v>805</v>
      </c>
      <c r="E31" s="80">
        <v>808</v>
      </c>
      <c r="F31" s="80"/>
      <c r="G31" s="5"/>
      <c r="H31" s="80"/>
      <c r="I31" s="5"/>
      <c r="J31" s="5"/>
      <c r="K31" s="5"/>
      <c r="L31" s="5"/>
      <c r="M31" s="5"/>
      <c r="N31" s="5"/>
    </row>
    <row r="32" spans="1:17" ht="16.8">
      <c r="A32" s="79" t="s">
        <v>51</v>
      </c>
      <c r="B32" s="80">
        <v>9921</v>
      </c>
      <c r="C32" s="80">
        <v>9842</v>
      </c>
      <c r="D32" s="80">
        <v>830</v>
      </c>
      <c r="E32" s="80">
        <v>831</v>
      </c>
      <c r="F32" s="80"/>
      <c r="G32" s="5"/>
      <c r="H32" s="80"/>
      <c r="I32" s="5"/>
      <c r="J32" s="5"/>
      <c r="K32" s="5"/>
      <c r="L32" s="5"/>
      <c r="M32" s="5"/>
      <c r="N32" s="5"/>
    </row>
    <row r="33" spans="1:14" ht="16.8">
      <c r="A33" s="79" t="s">
        <v>52</v>
      </c>
      <c r="B33" s="80">
        <v>9424</v>
      </c>
      <c r="C33" s="80">
        <v>9272</v>
      </c>
      <c r="D33" s="80">
        <v>781</v>
      </c>
      <c r="E33" s="80">
        <v>767</v>
      </c>
      <c r="F33" s="80"/>
      <c r="G33" s="5"/>
      <c r="H33" s="80"/>
      <c r="I33" s="5"/>
      <c r="J33" s="5"/>
      <c r="K33" s="5"/>
      <c r="L33" s="5"/>
      <c r="M33" s="5"/>
      <c r="N33" s="5"/>
    </row>
    <row r="34" spans="1:14" ht="16.8">
      <c r="A34" s="79" t="s">
        <v>53</v>
      </c>
      <c r="B34" s="80">
        <v>9010</v>
      </c>
      <c r="C34" s="80">
        <v>8969</v>
      </c>
      <c r="D34" s="80">
        <v>756</v>
      </c>
      <c r="E34" s="80">
        <v>760</v>
      </c>
      <c r="F34" s="80"/>
      <c r="G34" s="5"/>
      <c r="H34" s="80"/>
      <c r="I34" s="5"/>
      <c r="J34" s="5"/>
      <c r="K34" s="5"/>
      <c r="L34" s="5"/>
      <c r="M34" s="5"/>
      <c r="N34" s="5"/>
    </row>
    <row r="35" spans="1:14" ht="16.8">
      <c r="A35" s="79" t="s">
        <v>54</v>
      </c>
      <c r="B35" s="80">
        <v>9656</v>
      </c>
      <c r="C35" s="80">
        <v>9697</v>
      </c>
      <c r="D35" s="80">
        <v>825</v>
      </c>
      <c r="E35" s="80">
        <v>850</v>
      </c>
      <c r="F35" s="80"/>
      <c r="G35" s="5"/>
      <c r="H35" s="80"/>
      <c r="I35" s="5"/>
      <c r="J35" s="5"/>
      <c r="K35" s="5"/>
      <c r="L35" s="5"/>
      <c r="M35" s="5"/>
      <c r="N35" s="5"/>
    </row>
    <row r="36" spans="1:14" ht="16.8">
      <c r="A36" s="79" t="s">
        <v>55</v>
      </c>
      <c r="B36" s="80">
        <v>10419</v>
      </c>
      <c r="C36" s="80">
        <v>10445</v>
      </c>
      <c r="D36" s="80">
        <v>874</v>
      </c>
      <c r="E36" s="80">
        <v>851</v>
      </c>
      <c r="F36" s="80"/>
      <c r="G36" s="5"/>
      <c r="H36" s="80"/>
      <c r="I36" s="5"/>
      <c r="J36" s="5"/>
      <c r="K36" s="5"/>
      <c r="L36" s="5"/>
      <c r="M36" s="5"/>
      <c r="N36" s="5"/>
    </row>
    <row r="37" spans="1:14" ht="16.8">
      <c r="A37" s="79" t="s">
        <v>56</v>
      </c>
      <c r="B37" s="80">
        <v>9880</v>
      </c>
      <c r="C37" s="80">
        <v>9931</v>
      </c>
      <c r="D37" s="80">
        <v>830</v>
      </c>
      <c r="E37" s="80">
        <v>831</v>
      </c>
      <c r="F37" s="80"/>
      <c r="G37" s="5"/>
      <c r="H37" s="80"/>
      <c r="I37" s="5"/>
      <c r="J37" s="5"/>
      <c r="K37" s="5"/>
      <c r="L37" s="5"/>
      <c r="M37" s="5"/>
      <c r="N37" s="5"/>
    </row>
    <row r="38" spans="1:14" ht="16.8">
      <c r="A38" s="79" t="s">
        <v>57</v>
      </c>
      <c r="B38" s="80">
        <v>10134</v>
      </c>
      <c r="C38" s="80">
        <v>10042</v>
      </c>
      <c r="D38" s="80">
        <v>801</v>
      </c>
      <c r="E38" s="80">
        <v>802</v>
      </c>
      <c r="F38" s="80"/>
      <c r="G38" s="5"/>
      <c r="H38" s="80"/>
      <c r="I38" s="5"/>
      <c r="J38" s="5"/>
      <c r="K38" s="5"/>
      <c r="L38" s="5"/>
      <c r="M38" s="5"/>
      <c r="N38" s="5"/>
    </row>
    <row r="39" spans="1:14" ht="16.8">
      <c r="A39" s="79" t="s">
        <v>58</v>
      </c>
      <c r="B39" s="80">
        <v>9717</v>
      </c>
      <c r="C39" s="80">
        <v>9721</v>
      </c>
      <c r="D39" s="80">
        <v>814</v>
      </c>
      <c r="E39" s="80">
        <v>829</v>
      </c>
      <c r="F39" s="80"/>
      <c r="G39" s="5"/>
      <c r="H39" s="80"/>
      <c r="I39" s="5"/>
      <c r="J39" s="5"/>
      <c r="K39" s="5"/>
      <c r="L39" s="5"/>
      <c r="M39" s="5"/>
      <c r="N39" s="5"/>
    </row>
    <row r="40" spans="1:14" ht="16.8">
      <c r="A40" s="79" t="s">
        <v>59</v>
      </c>
      <c r="B40" s="80">
        <v>9192</v>
      </c>
      <c r="C40" s="80">
        <v>9304</v>
      </c>
      <c r="D40" s="80">
        <v>735</v>
      </c>
      <c r="E40" s="80">
        <v>770</v>
      </c>
      <c r="F40" s="80"/>
      <c r="G40" s="5"/>
      <c r="H40" s="80"/>
      <c r="I40" s="5"/>
      <c r="J40" s="5"/>
      <c r="K40" s="5"/>
      <c r="L40" s="5"/>
      <c r="M40" s="5"/>
      <c r="N40" s="5"/>
    </row>
    <row r="41" spans="1:14" ht="16.8">
      <c r="A41" s="79" t="s">
        <v>60</v>
      </c>
      <c r="B41" s="80">
        <v>8630</v>
      </c>
      <c r="C41" s="80">
        <v>8668</v>
      </c>
      <c r="D41" s="80">
        <v>743</v>
      </c>
      <c r="E41" s="80">
        <v>724</v>
      </c>
      <c r="F41" s="80"/>
      <c r="G41" s="5"/>
      <c r="H41" s="80"/>
      <c r="I41" s="5"/>
      <c r="J41" s="5"/>
      <c r="K41" s="5"/>
      <c r="L41" s="5"/>
      <c r="M41" s="5"/>
      <c r="N41" s="5"/>
    </row>
    <row r="42" spans="1:14" ht="16.8">
      <c r="A42" s="79" t="s">
        <v>61</v>
      </c>
      <c r="B42" s="80">
        <v>8970</v>
      </c>
      <c r="C42" s="80">
        <v>8988</v>
      </c>
      <c r="D42" s="80">
        <v>722</v>
      </c>
      <c r="E42" s="80">
        <v>710</v>
      </c>
      <c r="F42" s="80"/>
      <c r="G42" s="5"/>
      <c r="H42" s="80"/>
      <c r="I42" s="5"/>
      <c r="J42" s="5"/>
      <c r="K42" s="5"/>
      <c r="L42" s="5"/>
      <c r="M42" s="5"/>
      <c r="N42" s="5"/>
    </row>
    <row r="43" spans="1:14" ht="16.8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</sheetData>
  <mergeCells count="2">
    <mergeCell ref="D4:H4"/>
    <mergeCell ref="J4:N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SD_Size</vt:lpstr>
      <vt:lpstr>Sanity_checks</vt:lpstr>
      <vt:lpstr>Effect_Size</vt:lpstr>
      <vt:lpstr> Sign_Tests</vt:lpstr>
      <vt:lpstr>Effect_Size!_52n1ah20cmce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Lieby Cardoso</dc:creator>
  <cp:lastModifiedBy>Lieby Cardoso</cp:lastModifiedBy>
  <dcterms:created xsi:type="dcterms:W3CDTF">2017-10-29T19:59:48Z</dcterms:created>
  <dcterms:modified xsi:type="dcterms:W3CDTF">2017-11-06T20:16:46Z</dcterms:modified>
</cp:coreProperties>
</file>